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2.xml" ContentType="application/vnd.openxmlformats-officedocument.drawing+xml"/>
  <Override PartName="/xl/tables/table6.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gusta\OneDrive\Área de Trabalho\"/>
    </mc:Choice>
  </mc:AlternateContent>
  <xr:revisionPtr revIDLastSave="0" documentId="8_{5BC76EFC-FB6F-47EF-A327-06A47C5E6BC5}" xr6:coauthVersionLast="45" xr6:coauthVersionMax="45" xr10:uidLastSave="{00000000-0000-0000-0000-000000000000}"/>
  <bookViews>
    <workbookView xWindow="-120" yWindow="-120" windowWidth="29040" windowHeight="15840" xr2:uid="{95D90033-7A9F-41D5-8A6B-2D2C6EC4861C}"/>
  </bookViews>
  <sheets>
    <sheet name="Introdução " sheetId="30" r:id="rId1"/>
    <sheet name="Identificação" sheetId="25" r:id="rId2"/>
    <sheet name="Classificação" sheetId="13" r:id="rId3"/>
    <sheet name="Compras" sheetId="18" r:id="rId4"/>
    <sheet name="Compliance" sheetId="27" r:id="rId5"/>
    <sheet name="Financeiro" sheetId="28" r:id="rId6"/>
    <sheet name="Legal" sheetId="29" r:id="rId7"/>
    <sheet name="Resultado" sheetId="15" r:id="rId8"/>
    <sheet name="Verificação" sheetId="24" r:id="rId9"/>
    <sheet name="Critérios" sheetId="10" r:id="rId10"/>
    <sheet name="Parâmetros" sheetId="11" r:id="rId11"/>
  </sheets>
  <definedNames>
    <definedName name="Classificação_do_Fornecedor">#REF!</definedName>
    <definedName name="Disponibilidade">#REF!</definedName>
    <definedName name="Fornecedor">#REF!</definedName>
    <definedName name="resultado" localSheetId="4">Table9[]</definedName>
    <definedName name="resultado" localSheetId="5">Table9[]</definedName>
    <definedName name="resultado" localSheetId="1">Table9[]</definedName>
    <definedName name="resultado" localSheetId="6">Table9[]</definedName>
    <definedName name="resultado" localSheetId="8">Table9[]</definedName>
    <definedName name="resultado">Table9[]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 i="29" l="1" a="1"/>
  <c r="A2" i="29" s="1"/>
  <c r="A2" i="28" a="1"/>
  <c r="A2" i="28" s="1"/>
  <c r="A2" i="27" a="1"/>
  <c r="A2" i="27" s="1"/>
  <c r="A2" i="18" a="1"/>
  <c r="A2" i="18" s="1"/>
  <c r="A1" i="18" a="1"/>
  <c r="A1" i="18" s="1"/>
  <c r="A1" i="11" a="1"/>
  <c r="A1" i="11" s="1"/>
  <c r="A1" i="10" a="1"/>
  <c r="A1" i="10" s="1"/>
  <c r="A1" i="24" a="1"/>
  <c r="A1" i="24" s="1"/>
  <c r="B3" i="27" l="1" a="1"/>
  <c r="B3" i="27" s="1"/>
  <c r="B3" i="18" a="1"/>
  <c r="B3" i="18" s="1"/>
  <c r="B6" i="18" s="1" a="1"/>
  <c r="B6" i="18" s="1"/>
  <c r="A3" i="18"/>
  <c r="B3" i="28" a="1"/>
  <c r="B3" i="28" s="1"/>
  <c r="B3" i="29" a="1"/>
  <c r="B3" i="29" s="1"/>
  <c r="B14" i="29" s="1" a="1"/>
  <c r="B14" i="29" s="1"/>
  <c r="A3" i="29"/>
  <c r="A1" i="28" a="1"/>
  <c r="A1" i="28" s="1"/>
  <c r="A1" i="27" a="1"/>
  <c r="A1" i="27" s="1"/>
  <c r="A1" i="13" a="1"/>
  <c r="A1" i="13" s="1"/>
  <c r="A1" i="15" a="1"/>
  <c r="A1" i="15" s="1"/>
  <c r="A1" i="29" a="1"/>
  <c r="A1" i="29" s="1"/>
  <c r="A1" i="25" a="1"/>
  <c r="A1" i="25" s="1"/>
  <c r="B6" i="29" l="1" a="1"/>
  <c r="B6" i="29" s="1"/>
  <c r="B13" i="29" a="1"/>
  <c r="B13" i="29" s="1"/>
  <c r="B12" i="29" a="1"/>
  <c r="B12" i="29" s="1"/>
  <c r="B11" i="29" a="1"/>
  <c r="B11" i="29" s="1"/>
  <c r="B10" i="29" a="1"/>
  <c r="B10" i="29" s="1"/>
  <c r="B17" i="29" a="1"/>
  <c r="B17" i="29" s="1"/>
  <c r="B9" i="29" a="1"/>
  <c r="B9" i="29" s="1"/>
  <c r="B16" i="29" a="1"/>
  <c r="B16" i="29" s="1"/>
  <c r="B8" i="29" a="1"/>
  <c r="B8" i="29" s="1"/>
  <c r="B15" i="29" a="1"/>
  <c r="B15" i="29" s="1"/>
  <c r="B7" i="29" a="1"/>
  <c r="B7" i="29" s="1"/>
  <c r="C9" i="13"/>
  <c r="C10" i="13"/>
  <c r="C11" i="13"/>
  <c r="C12" i="13"/>
  <c r="C13" i="13"/>
  <c r="B9" i="13"/>
  <c r="C17" i="13" s="1" a="1"/>
  <c r="C17" i="13" s="1"/>
  <c r="A3" i="27" s="1"/>
  <c r="B10" i="13"/>
  <c r="B11" i="13"/>
  <c r="B12" i="13"/>
  <c r="B13" i="13"/>
  <c r="A3" i="28" l="1"/>
  <c r="E5" i="15"/>
  <c r="E6" i="15"/>
  <c r="E7" i="15"/>
  <c r="E8" i="15"/>
  <c r="B6" i="28" l="1" a="1"/>
  <c r="B6" i="28" s="1"/>
  <c r="B13" i="28" a="1"/>
  <c r="B13" i="28" s="1"/>
  <c r="C13" i="28" s="1"/>
  <c r="B17" i="28" a="1"/>
  <c r="B17" i="28" s="1"/>
  <c r="C17" i="28" s="1"/>
  <c r="B9" i="28" a="1"/>
  <c r="B9" i="28" s="1"/>
  <c r="C9" i="28" s="1"/>
  <c r="B16" i="28" a="1"/>
  <c r="B16" i="28" s="1"/>
  <c r="C16" i="28" s="1"/>
  <c r="B8" i="28" a="1"/>
  <c r="B8" i="28" s="1"/>
  <c r="C8" i="28" s="1"/>
  <c r="B15" i="28" a="1"/>
  <c r="B15" i="28" s="1"/>
  <c r="C15" i="28" s="1"/>
  <c r="B7" i="28" a="1"/>
  <c r="B7" i="28" s="1"/>
  <c r="C7" i="28" s="1"/>
  <c r="B14" i="28" a="1"/>
  <c r="B14" i="28" s="1"/>
  <c r="C14" i="28" s="1"/>
  <c r="B10" i="28" a="1"/>
  <c r="B10" i="28" s="1"/>
  <c r="C10" i="28" s="1"/>
  <c r="B12" i="28" a="1"/>
  <c r="B12" i="28" s="1"/>
  <c r="C12" i="28" s="1"/>
  <c r="B11" i="28" a="1"/>
  <c r="B11" i="28" s="1"/>
  <c r="C11" i="28" s="1"/>
  <c r="B6" i="27" a="1"/>
  <c r="B6" i="27" s="1"/>
  <c r="B13" i="27" a="1"/>
  <c r="B13" i="27" s="1"/>
  <c r="C13" i="27" s="1"/>
  <c r="B12" i="27" a="1"/>
  <c r="B12" i="27" s="1"/>
  <c r="C12" i="27" s="1"/>
  <c r="B11" i="27" a="1"/>
  <c r="B11" i="27" s="1"/>
  <c r="C11" i="27" s="1"/>
  <c r="B10" i="27" a="1"/>
  <c r="B10" i="27" s="1"/>
  <c r="C10" i="27" s="1"/>
  <c r="B17" i="27" a="1"/>
  <c r="B17" i="27" s="1"/>
  <c r="C17" i="27" s="1"/>
  <c r="B9" i="27" a="1"/>
  <c r="B9" i="27" s="1"/>
  <c r="C9" i="27" s="1"/>
  <c r="B16" i="27" a="1"/>
  <c r="B16" i="27" s="1"/>
  <c r="C16" i="27" s="1"/>
  <c r="B8" i="27" a="1"/>
  <c r="B8" i="27" s="1"/>
  <c r="C8" i="27" s="1"/>
  <c r="B15" i="27" a="1"/>
  <c r="B15" i="27" s="1"/>
  <c r="C15" i="27" s="1"/>
  <c r="B7" i="27" a="1"/>
  <c r="B7" i="27" s="1"/>
  <c r="C7" i="27" s="1"/>
  <c r="B14" i="27" a="1"/>
  <c r="B14" i="27" s="1"/>
  <c r="C14" i="27" s="1"/>
  <c r="E9" i="15"/>
  <c r="D6" i="15" l="1" a="1"/>
  <c r="D6" i="15" s="1"/>
  <c r="C6" i="27"/>
  <c r="C6" i="15" a="1"/>
  <c r="C6" i="15" s="1"/>
  <c r="D7" i="15" a="1"/>
  <c r="D7" i="15" s="1"/>
  <c r="C6" i="28"/>
  <c r="C7" i="15" a="1"/>
  <c r="C7" i="15" s="1"/>
  <c r="B15" i="18" a="1"/>
  <c r="B15" i="18" s="1"/>
  <c r="B11" i="18" a="1"/>
  <c r="B11" i="18" s="1"/>
  <c r="C11" i="18" s="1"/>
  <c r="B7" i="18" a="1"/>
  <c r="B7" i="18" s="1"/>
  <c r="B17" i="18" a="1"/>
  <c r="B17" i="18" s="1"/>
  <c r="B13" i="18" a="1"/>
  <c r="B13" i="18" s="1"/>
  <c r="B9" i="18" a="1"/>
  <c r="B9" i="18" s="1"/>
  <c r="B14" i="18" a="1"/>
  <c r="B14" i="18" s="1"/>
  <c r="B12" i="18" a="1"/>
  <c r="B12" i="18" s="1"/>
  <c r="B8" i="18" a="1"/>
  <c r="B8" i="18" s="1"/>
  <c r="B16" i="18" a="1"/>
  <c r="B16" i="18" s="1"/>
  <c r="B10" i="18" a="1"/>
  <c r="B10" i="18" s="1"/>
  <c r="C9" i="18" l="1"/>
  <c r="C13" i="18"/>
  <c r="C15" i="18"/>
  <c r="C6" i="18"/>
  <c r="C10" i="18"/>
  <c r="C17" i="18"/>
  <c r="C7" i="18"/>
  <c r="C16" i="18"/>
  <c r="C12" i="18"/>
  <c r="C14" i="18"/>
  <c r="D5" i="15" a="1"/>
  <c r="D5" i="15" s="1"/>
  <c r="C8" i="18"/>
  <c r="C5" i="15" a="1"/>
  <c r="C5" i="15" s="1"/>
  <c r="C13" i="29"/>
  <c r="C12" i="29"/>
  <c r="C11" i="29"/>
  <c r="C10" i="29"/>
  <c r="C17" i="29"/>
  <c r="C9" i="29"/>
  <c r="C16" i="29"/>
  <c r="C8" i="29"/>
  <c r="C15" i="29"/>
  <c r="C7" i="29"/>
  <c r="C14" i="29"/>
  <c r="D8" i="15" a="1"/>
  <c r="D8" i="15" s="1"/>
  <c r="C8" i="15" a="1"/>
  <c r="C8" i="15" s="1"/>
  <c r="C6" i="29"/>
  <c r="C9" i="15" l="1"/>
  <c r="C11" i="15" s="1"/>
  <c r="D9" i="15"/>
  <c r="C12" i="15"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<sst xmlns="http://schemas.openxmlformats.org/spreadsheetml/2006/main" count="234" uniqueCount="148">
  <si>
    <t>Razão Social</t>
  </si>
  <si>
    <t>CNPJ</t>
  </si>
  <si>
    <t>CNAE  (Classificação Nacional de Atividades Econômicas)</t>
  </si>
  <si>
    <t>Contato</t>
  </si>
  <si>
    <t>Sócios e Administradores</t>
  </si>
  <si>
    <t>Endereço</t>
  </si>
  <si>
    <t>Principais Clientes (credenciais)</t>
  </si>
  <si>
    <t>Objeto/natureza do serviço a ser contratado</t>
  </si>
  <si>
    <t>OBJ01</t>
  </si>
  <si>
    <t>Outros</t>
  </si>
  <si>
    <t>VAL01</t>
  </si>
  <si>
    <t>Valor estimado do produto/serviço para essa demanda</t>
  </si>
  <si>
    <t>VAL02</t>
  </si>
  <si>
    <t>Valor anual estimado de compras junto a esse fornecedor</t>
  </si>
  <si>
    <t>codigo</t>
  </si>
  <si>
    <t>Resposta</t>
  </si>
  <si>
    <t>Crítico</t>
  </si>
  <si>
    <t>Justificativa</t>
  </si>
  <si>
    <t>Departamento</t>
  </si>
  <si>
    <t>Nivel</t>
  </si>
  <si>
    <t>Criterio</t>
  </si>
  <si>
    <t>OV01</t>
  </si>
  <si>
    <t>O fornecedor tem as experiências e credenciais necessárias para atender a demanda?</t>
  </si>
  <si>
    <t>Não</t>
  </si>
  <si>
    <t>OV02</t>
  </si>
  <si>
    <t>A natureza dos bens ou serviços a serem fornecidos estão em conformidade com o CNAE (Classificação Nacional de Atividades Econômicas) do fornecedor?</t>
  </si>
  <si>
    <t>Compliance</t>
  </si>
  <si>
    <t>CP01</t>
  </si>
  <si>
    <t>Existe situação de conflito de interesses? (Empregados/dependentes x Sócios/Administradores/Profissionais envolvidos na negociação/Pessoas relacionadas)</t>
  </si>
  <si>
    <t>Sim</t>
  </si>
  <si>
    <t>CP02</t>
  </si>
  <si>
    <t>Buscas na internet e mídia revelam problemas graves relativos à reputação e integridade do fornecedor?</t>
  </si>
  <si>
    <t>CP03</t>
  </si>
  <si>
    <t>O fornecedor (e seus sócios/administradores) foi ou é réu em ações judiciais/administrativas, inquéritos civis ou policiais relacionados a descumprimento das leis e/ou desvios de conduta em geral?</t>
  </si>
  <si>
    <t>CP04</t>
  </si>
  <si>
    <t>O fornecedor tem relação familiar/parentesco com agentes do públicos?</t>
  </si>
  <si>
    <t>CP05</t>
  </si>
  <si>
    <t>O fornecedor possui algum sócio que é agente do público ou familar/parente do agente público?</t>
  </si>
  <si>
    <t>CP06</t>
  </si>
  <si>
    <t>O fornecedor já trabalhou como agente público em um nível elevado, ou em uma agência/órgão relevante para o trabalho que vai realizar?</t>
  </si>
  <si>
    <t>CP07</t>
  </si>
  <si>
    <t xml:space="preserve">Foram identificados “Red Flags”? </t>
  </si>
  <si>
    <t>CP08</t>
  </si>
  <si>
    <t>Foi identificado alto risco relacionado à Segurança da Informação? (compartilhamento de dados, fragilidades quanto a integridade, confidencialidade ou disponibilidade, não atendimento a LGPD, etc.)?</t>
  </si>
  <si>
    <t>CP09</t>
  </si>
  <si>
    <t>Na prestação de serviço o fornecedor envolverá a participação de representantes externos ou subcontratados ?</t>
  </si>
  <si>
    <t>CP10</t>
  </si>
  <si>
    <t>O fornecedor possui Código de Conduta e/ou Ética?</t>
  </si>
  <si>
    <t>CP11</t>
  </si>
  <si>
    <t>O fornecedor possui Canal de Denúncia/Ouvidoria?</t>
  </si>
  <si>
    <t>FI01</t>
  </si>
  <si>
    <t>Foi realizado processo de RFP (Request for Proposal)?</t>
  </si>
  <si>
    <t>FI02</t>
  </si>
  <si>
    <t>Foi obtida a quantidade mínima de cotações?</t>
  </si>
  <si>
    <t>FI03</t>
  </si>
  <si>
    <t>O fornecedor possui alto risco de crédito e probabilidade de inadimplência, de acordo com o Órgão de Proteção ao Crédito (Serasa, Boa Vista, etc.)?</t>
  </si>
  <si>
    <t>FI04</t>
  </si>
  <si>
    <t>O fornecedor possui baixo índice de Liquidez (capacidade do fornecedor pagar as suas dívidas)?</t>
  </si>
  <si>
    <t>FI05</t>
  </si>
  <si>
    <t>Existe alto percentual de participação da sua empresa nas vendas do fornecedor (dependência financeira do terceiro)?</t>
  </si>
  <si>
    <t>FI06</t>
  </si>
  <si>
    <t>O nível de solvência do fornecedor indica alta probabilidade de falência?</t>
  </si>
  <si>
    <t>Legal</t>
  </si>
  <si>
    <t>LG01</t>
  </si>
  <si>
    <t>O fornecedor possui Alvará de Funcionamento e/ou Licença de Operação?</t>
  </si>
  <si>
    <t>LG02</t>
  </si>
  <si>
    <t>O fornecedor possui Auto de Vistoria do Corpo de Bombeiros?</t>
  </si>
  <si>
    <t>LG03</t>
  </si>
  <si>
    <t>O fornecedor possui Certidão negativa de débitos: Municipal, Estadual e Federal, FGTS e trabalhista?</t>
  </si>
  <si>
    <t>LG04</t>
  </si>
  <si>
    <t>Será formalizado contrato contendo cláusulas obrigatórias de compliance ao fornecedor (envolvendo Código de Conduta, Anticorrupção, Confidencialidade, Conflito de Interesses, Concorrência Leal, etc.)?</t>
  </si>
  <si>
    <t>VF01</t>
  </si>
  <si>
    <t>Há envolvimento com Agente Público?</t>
  </si>
  <si>
    <t>VF02</t>
  </si>
  <si>
    <t xml:space="preserve">Acordo de Joint Venture? </t>
  </si>
  <si>
    <t>VF03</t>
  </si>
  <si>
    <t>Acordo relativo a distribuição ou venda de produtos ou serviços?</t>
  </si>
  <si>
    <t>VF04</t>
  </si>
  <si>
    <t>Contratos relativos a compras de licenças ou registros (software)?</t>
  </si>
  <si>
    <t>VF05</t>
  </si>
  <si>
    <t>Serviço de Consultoria Estratégica e/ou de Negócios (Planejamento Estratégico, Auditoria, Recursos Humanos, etc.)?</t>
  </si>
  <si>
    <t>Alertas</t>
  </si>
  <si>
    <t>Total</t>
  </si>
  <si>
    <t>Rating</t>
  </si>
  <si>
    <t>Parecer</t>
  </si>
  <si>
    <t>Risco</t>
  </si>
  <si>
    <t>Baixo</t>
  </si>
  <si>
    <t>Médio</t>
  </si>
  <si>
    <t>Alto</t>
  </si>
  <si>
    <t>Valor máximo</t>
  </si>
  <si>
    <t>Nivel de Conformidade</t>
  </si>
  <si>
    <t>SATISFATÓRIO</t>
  </si>
  <si>
    <t>Sem ressalva quanto a contratação</t>
  </si>
  <si>
    <t>PONTO DE ATENÇÃO</t>
  </si>
  <si>
    <t>Submeter restrição para aprovação</t>
  </si>
  <si>
    <t>INSATISFATÓRIO</t>
  </si>
  <si>
    <t>Avaliar a contratação de outro fornecedor</t>
  </si>
  <si>
    <t>Natureza</t>
  </si>
  <si>
    <t>Assessoria Jurídica</t>
  </si>
  <si>
    <t>Despachante</t>
  </si>
  <si>
    <t>Agente Intermediário</t>
  </si>
  <si>
    <t>Instituição Filantrópica</t>
  </si>
  <si>
    <t>ONG</t>
  </si>
  <si>
    <t>Coleta de Resíduos</t>
  </si>
  <si>
    <t>Associação Desportiva</t>
  </si>
  <si>
    <t>Preencha a tabela abaixo com os dados do Fornecedor a ser avaliado</t>
  </si>
  <si>
    <t>Nome Fantasia</t>
  </si>
  <si>
    <t>Classificação sugerida</t>
  </si>
  <si>
    <t>Classificação utilizada</t>
  </si>
  <si>
    <t>Compras</t>
  </si>
  <si>
    <t>Financeiro</t>
  </si>
  <si>
    <t>Máximo</t>
  </si>
  <si>
    <t>Pontução</t>
  </si>
  <si>
    <t>OBJETIVO DESTA PLANILHA</t>
  </si>
  <si>
    <t>INSTRUÇÕES DE USO</t>
  </si>
  <si>
    <t>Passo 1</t>
  </si>
  <si>
    <t>Passo 2</t>
  </si>
  <si>
    <t>Passo 3</t>
  </si>
  <si>
    <t>Resultado</t>
  </si>
  <si>
    <t>SOBRE O CLICKCOMPLIANCE</t>
  </si>
  <si>
    <r>
      <rPr>
        <b/>
        <sz val="20"/>
        <color theme="0"/>
        <rFont val="Calibri"/>
        <family val="2"/>
        <scheme val="minor"/>
      </rPr>
      <t>Template |</t>
    </r>
    <r>
      <rPr>
        <b/>
        <sz val="20"/>
        <color theme="1"/>
        <rFont val="Calibri"/>
        <family val="2"/>
        <scheme val="minor"/>
      </rPr>
      <t xml:space="preserve"> </t>
    </r>
    <r>
      <rPr>
        <b/>
        <sz val="20"/>
        <color theme="9" tint="-0.499984740745262"/>
        <rFont val="Calibri"/>
        <family val="2"/>
        <scheme val="minor"/>
      </rPr>
      <t>Due Diligence por Nível de Risco</t>
    </r>
  </si>
  <si>
    <t>Nome do Fornecedor</t>
  </si>
  <si>
    <t>Código</t>
  </si>
  <si>
    <t>Critério</t>
  </si>
  <si>
    <t>Justifique aqui caso exista uma divergência entra a classificação sugerida e a classificação utilizada.</t>
  </si>
  <si>
    <t>Aqui você configura os critérios utilizados na sua empresa</t>
  </si>
  <si>
    <t>Aqui você configura os parâmetros utilizados na sua empresa</t>
  </si>
  <si>
    <t>Aqui você configura os dados de verificação utilizados na sua empresa</t>
  </si>
  <si>
    <t>Nível</t>
  </si>
  <si>
    <t>Pontuação</t>
  </si>
  <si>
    <t>Valor máx demanda</t>
  </si>
  <si>
    <t xml:space="preserve"> Valor máx anual</t>
  </si>
  <si>
    <t>Razão social do fornecedor</t>
  </si>
  <si>
    <t>CNPJ do Fornecedor</t>
  </si>
  <si>
    <t>CNAE do Fornecedor</t>
  </si>
  <si>
    <t>Contato do Fornecedor</t>
  </si>
  <si>
    <t>Endereço do Fornecedor</t>
  </si>
  <si>
    <t>Principais Clientes do Fornecedor</t>
  </si>
  <si>
    <t xml:space="preserve">Objeto  / Natureza do Serviço </t>
  </si>
  <si>
    <t>Preencha esta coluna</t>
  </si>
  <si>
    <t xml:space="preserve">Sócios e Administradores do Fornecedor </t>
  </si>
  <si>
    <t>Legendas</t>
  </si>
  <si>
    <t>Resposta positiva</t>
  </si>
  <si>
    <t>Resposta negativa</t>
  </si>
  <si>
    <t>Resposta (Sim / Não)</t>
  </si>
  <si>
    <t>Falta ser preenchido</t>
  </si>
  <si>
    <t>Nessa aba você encontrará as informações gerais sobre o uso desta Planilha</t>
  </si>
  <si>
    <t>Aqui você encontra o resultado do cálculo de risco do fornecedor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</si>
</sst>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R$-416]\ * #,##0.00_-;\-[$R$-416]\ * #,##0.00_-;_-[$R$-416]\ * &quot;-&quot;??_-;_-@_-"/>
  </numFmts>
  <fonts count="32" x14ac:knownFonts="1">
    <font>
      <sz val="11"/>
      <color theme="1"/>
      <name val="Calibri"/>
      <family val="2"/>
      <scheme val="minor"/>
    </font>
    <font>
      <sz val="11"/>
      <color rgb="FF000000"/>
      <name val="Calibri"/>
      <family val="2"/>
    </font>
    <font>
      <sz val="8"/>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20"/>
      <color theme="1"/>
      <name val="Calibri"/>
      <family val="2"/>
      <scheme val="minor"/>
    </font>
    <font>
      <b/>
      <sz val="20"/>
      <color theme="0"/>
      <name val="Calibri"/>
      <family val="2"/>
      <scheme val="minor"/>
    </font>
    <font>
      <b/>
      <sz val="14"/>
      <color theme="1"/>
      <name val="Calibri"/>
      <family val="2"/>
      <scheme val="minor"/>
    </font>
    <font>
      <sz val="14"/>
      <color theme="1"/>
      <name val="Calibri"/>
      <family val="2"/>
      <scheme val="minor"/>
    </font>
    <font>
      <sz val="14"/>
      <color theme="0"/>
      <name val="Calibri"/>
      <family val="2"/>
      <scheme val="minor"/>
    </font>
    <font>
      <b/>
      <sz val="12"/>
      <color theme="1"/>
      <name val="Calibri"/>
      <family val="2"/>
      <scheme val="minor"/>
    </font>
    <font>
      <b/>
      <sz val="14"/>
      <color theme="0"/>
      <name val="Calibri"/>
      <family val="2"/>
      <scheme val="minor"/>
    </font>
    <font>
      <b/>
      <sz val="14"/>
      <color rgb="FF14905E"/>
      <name val="Calibri"/>
      <family val="2"/>
      <scheme val="minor"/>
    </font>
    <font>
      <sz val="11"/>
      <color theme="9" tint="0.59999389629810485"/>
      <name val="Calibri"/>
      <family val="2"/>
      <scheme val="minor"/>
    </font>
    <font>
      <b/>
      <sz val="16"/>
      <color rgb="FF14905E"/>
      <name val="Calibri"/>
      <family val="2"/>
      <scheme val="minor"/>
    </font>
    <font>
      <b/>
      <sz val="20"/>
      <color theme="9" tint="-0.499984740745262"/>
      <name val="Calibri"/>
      <family val="2"/>
      <scheme val="minor"/>
    </font>
    <font>
      <b/>
      <sz val="20"/>
      <color theme="1" tint="4.9989318521683403E-2"/>
      <name val="Calibri"/>
      <family val="2"/>
      <scheme val="minor"/>
    </font>
    <font>
      <sz val="11"/>
      <color theme="0" tint="-0.249977111117893"/>
      <name val="Calibri"/>
      <family val="2"/>
      <scheme val="minor"/>
    </font>
    <font>
      <sz val="11"/>
      <color theme="0" tint="-0.34998626667073579"/>
      <name val="Calibri"/>
      <family val="2"/>
      <scheme val="minor"/>
    </font>
    <font>
      <sz val="11"/>
      <color rgb="FF0070C0"/>
      <name val="Calibri"/>
      <family val="2"/>
      <scheme val="minor"/>
    </font>
    <font>
      <b/>
      <sz val="11"/>
      <color theme="1" tint="0.34998626667073579"/>
      <name val="Calibri"/>
      <family val="2"/>
      <scheme val="minor"/>
    </font>
    <font>
      <sz val="11"/>
      <color theme="0" tint="-0.499984740745262"/>
      <name val="Calibri"/>
      <family val="2"/>
      <scheme val="minor"/>
    </font>
    <font>
      <b/>
      <sz val="11"/>
      <color rgb="FF006100"/>
      <name val="Calibri"/>
      <family val="2"/>
      <scheme val="minor"/>
    </font>
    <font>
      <b/>
      <sz val="11"/>
      <color rgb="FF9C5700"/>
      <name val="Calibri"/>
      <family val="2"/>
      <scheme val="minor"/>
    </font>
    <font>
      <b/>
      <sz val="11"/>
      <color rgb="FF9C0006"/>
      <name val="Calibri"/>
      <family val="2"/>
      <scheme val="minor"/>
    </font>
    <font>
      <b/>
      <sz val="11"/>
      <color rgb="FF000000"/>
      <name val="Calibri"/>
      <family val="2"/>
    </font>
    <font>
      <sz val="11"/>
      <color theme="1" tint="0.499984740745262"/>
      <name val="Calibri"/>
      <family val="2"/>
      <scheme val="minor"/>
    </font>
    <font>
      <sz val="11"/>
      <color theme="0" tint="-4.9989318521683403E-2"/>
      <name val="Calibri"/>
      <family val="2"/>
      <scheme val="minor"/>
    </font>
  </fonts>
  <fills count="2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30E29A"/>
        <bgColor indexed="64"/>
      </patternFill>
    </fill>
    <fill>
      <patternFill patternType="solid">
        <fgColor rgb="FF1AB677"/>
        <bgColor indexed="64"/>
      </patternFill>
    </fill>
    <fill>
      <patternFill patternType="solid">
        <fgColor theme="0" tint="-4.9989318521683403E-2"/>
        <bgColor indexed="64"/>
      </patternFill>
    </fill>
    <fill>
      <patternFill patternType="solid">
        <fgColor rgb="FFFF0000"/>
        <bgColor indexed="64"/>
      </patternFill>
    </fill>
    <fill>
      <patternFill patternType="solid">
        <fgColor theme="0"/>
        <bgColor indexed="64"/>
      </patternFill>
    </fill>
    <fill>
      <patternFill patternType="solid">
        <fgColor rgb="FFFFC000"/>
        <bgColor indexed="64"/>
      </patternFill>
    </fill>
    <fill>
      <patternFill patternType="solid">
        <fgColor rgb="FFD2A000"/>
        <bgColor indexed="64"/>
      </patternFill>
    </fill>
    <fill>
      <patternFill patternType="solid">
        <fgColor rgb="FF00B0F0"/>
        <bgColor indexed="64"/>
      </patternFill>
    </fill>
    <fill>
      <patternFill patternType="solid">
        <fgColor rgb="FF14905E"/>
        <bgColor indexed="64"/>
      </patternFill>
    </fill>
    <fill>
      <patternFill patternType="solid">
        <fgColor rgb="FF7030A0"/>
        <bgColor indexed="64"/>
      </patternFill>
    </fill>
    <fill>
      <patternFill patternType="solid">
        <fgColor theme="0" tint="-0.14999847407452621"/>
        <bgColor indexed="64"/>
      </patternFill>
    </fill>
    <fill>
      <patternFill patternType="solid">
        <fgColor rgb="FF58267E"/>
        <bgColor indexed="64"/>
      </patternFill>
    </fill>
    <fill>
      <patternFill patternType="solid">
        <fgColor rgb="FF0070C0"/>
        <bgColor indexed="64"/>
      </patternFill>
    </fill>
    <fill>
      <patternFill patternType="solid">
        <fgColor rgb="FFD1F3FF"/>
        <bgColor indexed="64"/>
      </patternFill>
    </fill>
    <fill>
      <patternFill patternType="solid">
        <fgColor rgb="FFB7ECFF"/>
        <bgColor indexed="64"/>
      </patternFill>
    </fill>
    <fill>
      <patternFill patternType="solid">
        <fgColor rgb="FF81DEFF"/>
        <bgColor indexed="64"/>
      </patternFill>
    </fill>
    <fill>
      <patternFill patternType="solid">
        <fgColor rgb="FF5BD4FF"/>
        <bgColor indexed="64"/>
      </patternFill>
    </fill>
  </fills>
  <borders count="11">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style="thin">
        <color theme="0" tint="-0.249977111117893"/>
      </top>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s>
  <cellStyleXfs count="4">
    <xf numFmtId="0" fontId="0" fillId="0" borderId="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cellStyleXfs>
  <cellXfs count="165">
    <xf numFmtId="0" fontId="0" fillId="0" borderId="0" xfId="0"/>
    <xf numFmtId="0" fontId="0" fillId="6" borderId="0" xfId="0" applyFill="1"/>
    <xf numFmtId="0" fontId="0" fillId="7" borderId="0" xfId="0" applyFill="1"/>
    <xf numFmtId="0" fontId="0" fillId="9" borderId="0" xfId="0" applyFill="1"/>
    <xf numFmtId="0" fontId="0" fillId="10" borderId="0" xfId="0" applyFill="1"/>
    <xf numFmtId="0" fontId="0" fillId="11" borderId="0" xfId="0" applyFill="1"/>
    <xf numFmtId="0" fontId="0" fillId="12" borderId="0" xfId="0" applyFill="1"/>
    <xf numFmtId="0" fontId="0" fillId="13" borderId="0" xfId="0" applyFill="1"/>
    <xf numFmtId="0" fontId="0" fillId="14" borderId="0" xfId="0" applyFill="1"/>
    <xf numFmtId="0" fontId="0" fillId="9" borderId="0" xfId="0" applyFill="1" applyBorder="1"/>
    <xf numFmtId="0" fontId="16" fillId="9" borderId="0" xfId="0" applyFont="1" applyFill="1" applyBorder="1"/>
    <xf numFmtId="0" fontId="17" fillId="9" borderId="0" xfId="0" applyFont="1" applyFill="1" applyBorder="1"/>
    <xf numFmtId="0" fontId="14" fillId="9" borderId="0" xfId="0" applyFont="1" applyFill="1" applyBorder="1"/>
    <xf numFmtId="0" fontId="7" fillId="9" borderId="0" xfId="0" applyFont="1" applyFill="1" applyBorder="1"/>
    <xf numFmtId="0" fontId="0" fillId="5" borderId="0" xfId="0" applyFont="1" applyFill="1" applyBorder="1"/>
    <xf numFmtId="0" fontId="0" fillId="6" borderId="0" xfId="0" applyFill="1" applyBorder="1"/>
    <xf numFmtId="0" fontId="0" fillId="7" borderId="0" xfId="0" applyFill="1" applyBorder="1"/>
    <xf numFmtId="0" fontId="16" fillId="7" borderId="0" xfId="0" applyFont="1" applyFill="1" applyBorder="1"/>
    <xf numFmtId="0" fontId="18" fillId="7" borderId="0" xfId="0" applyFont="1" applyFill="1" applyBorder="1"/>
    <xf numFmtId="0" fontId="14" fillId="7" borderId="0" xfId="0" applyFont="1" applyFill="1" applyBorder="1"/>
    <xf numFmtId="0" fontId="7" fillId="15" borderId="8" xfId="0" applyFont="1" applyFill="1" applyBorder="1" applyAlignment="1">
      <alignment horizontal="left" vertical="center" indent="2"/>
    </xf>
    <xf numFmtId="0" fontId="7" fillId="15" borderId="1" xfId="0" applyFont="1" applyFill="1" applyBorder="1" applyAlignment="1">
      <alignment horizontal="left" vertical="center" wrapText="1" indent="2"/>
    </xf>
    <xf numFmtId="0" fontId="7" fillId="15" borderId="6" xfId="0" applyFont="1" applyFill="1" applyBorder="1" applyAlignment="1">
      <alignment horizontal="left" vertical="center" wrapText="1" indent="2"/>
    </xf>
    <xf numFmtId="0" fontId="7" fillId="15" borderId="2" xfId="0" applyFont="1" applyFill="1" applyBorder="1" applyAlignment="1">
      <alignment horizontal="left" vertical="center" wrapText="1" indent="2"/>
    </xf>
    <xf numFmtId="0" fontId="0" fillId="9" borderId="0" xfId="0" applyFill="1" applyAlignment="1">
      <alignment horizontal="left"/>
    </xf>
    <xf numFmtId="0" fontId="0" fillId="9" borderId="0" xfId="0" applyFill="1" applyAlignment="1">
      <alignment horizontal="left" indent="2"/>
    </xf>
    <xf numFmtId="0" fontId="0" fillId="7" borderId="1" xfId="0" applyFill="1" applyBorder="1" applyAlignment="1">
      <alignment horizontal="left" vertical="center" wrapText="1" indent="2"/>
    </xf>
    <xf numFmtId="0" fontId="0" fillId="11" borderId="4" xfId="0" applyFill="1" applyBorder="1" applyAlignment="1">
      <alignment horizontal="left" vertical="center" indent="2"/>
    </xf>
    <xf numFmtId="0" fontId="0" fillId="9" borderId="0" xfId="0" applyFill="1" applyAlignment="1">
      <alignment horizontal="left" indent="1"/>
    </xf>
    <xf numFmtId="0" fontId="0" fillId="9" borderId="0" xfId="0" applyFill="1" applyAlignment="1">
      <alignment horizontal="center"/>
    </xf>
    <xf numFmtId="0" fontId="7" fillId="15" borderId="1" xfId="0" applyFont="1" applyFill="1" applyBorder="1" applyAlignment="1">
      <alignment horizontal="center"/>
    </xf>
    <xf numFmtId="0" fontId="7" fillId="11" borderId="5" xfId="0" applyFont="1" applyFill="1" applyBorder="1" applyAlignment="1">
      <alignment horizontal="center" vertical="center"/>
    </xf>
    <xf numFmtId="0" fontId="7" fillId="15" borderId="7" xfId="0" applyFont="1" applyFill="1" applyBorder="1" applyAlignment="1">
      <alignment horizontal="center"/>
    </xf>
    <xf numFmtId="0" fontId="0" fillId="15" borderId="3" xfId="0" applyFill="1" applyBorder="1" applyAlignment="1">
      <alignment horizontal="center"/>
    </xf>
    <xf numFmtId="0" fontId="0" fillId="9" borderId="0" xfId="0" applyFill="1" applyAlignment="1">
      <alignment vertical="center"/>
    </xf>
    <xf numFmtId="0" fontId="7" fillId="15" borderId="1" xfId="0" applyFont="1" applyFill="1" applyBorder="1" applyAlignment="1">
      <alignment horizontal="center" vertical="center"/>
    </xf>
    <xf numFmtId="0" fontId="11" fillId="9" borderId="1" xfId="0" applyFont="1" applyFill="1" applyBorder="1" applyAlignment="1">
      <alignment horizontal="left" vertical="center" indent="2"/>
    </xf>
    <xf numFmtId="0" fontId="11" fillId="9" borderId="0" xfId="0" applyFont="1" applyFill="1" applyAlignment="1">
      <alignment horizontal="left" indent="1"/>
    </xf>
    <xf numFmtId="0" fontId="7" fillId="9" borderId="10" xfId="0" applyFont="1" applyFill="1" applyBorder="1" applyAlignment="1">
      <alignment horizontal="left" vertical="center" indent="2"/>
    </xf>
    <xf numFmtId="0" fontId="7" fillId="9" borderId="9" xfId="0" applyFont="1" applyFill="1" applyBorder="1" applyAlignment="1">
      <alignment horizontal="left" indent="2"/>
    </xf>
    <xf numFmtId="0" fontId="7" fillId="9" borderId="1" xfId="0" applyFont="1" applyFill="1" applyBorder="1" applyAlignment="1">
      <alignment horizontal="left" indent="2"/>
    </xf>
    <xf numFmtId="164" fontId="7" fillId="9" borderId="1" xfId="0" applyNumberFormat="1" applyFont="1" applyFill="1" applyBorder="1" applyAlignment="1">
      <alignment horizontal="left" indent="1"/>
    </xf>
    <xf numFmtId="0" fontId="13" fillId="9" borderId="0" xfId="0" applyFont="1" applyFill="1" applyAlignment="1">
      <alignment horizontal="left" vertical="center" wrapText="1" indent="4"/>
    </xf>
    <xf numFmtId="0" fontId="0" fillId="16" borderId="0" xfId="0" applyFill="1"/>
    <xf numFmtId="0" fontId="0" fillId="9" borderId="0" xfId="0" applyFill="1" applyAlignment="1">
      <alignment wrapText="1"/>
    </xf>
    <xf numFmtId="0" fontId="0" fillId="9" borderId="7" xfId="0" applyFill="1" applyBorder="1" applyAlignment="1">
      <alignment horizontal="left"/>
    </xf>
    <xf numFmtId="0" fontId="0" fillId="9" borderId="7" xfId="0" applyFill="1" applyBorder="1" applyAlignment="1">
      <alignment horizontal="left" vertical="center" indent="1"/>
    </xf>
    <xf numFmtId="0" fontId="0" fillId="16" borderId="2" xfId="0" applyFill="1" applyBorder="1" applyAlignment="1">
      <alignment horizontal="left" vertical="center"/>
    </xf>
    <xf numFmtId="0" fontId="0" fillId="16" borderId="2" xfId="0" applyFill="1" applyBorder="1" applyAlignment="1">
      <alignment vertical="center"/>
    </xf>
    <xf numFmtId="0" fontId="0" fillId="16" borderId="5" xfId="0" applyFill="1" applyBorder="1" applyAlignment="1">
      <alignment horizontal="left" vertical="center" indent="1"/>
    </xf>
    <xf numFmtId="0" fontId="0" fillId="16" borderId="4" xfId="0" applyFill="1" applyBorder="1" applyAlignment="1">
      <alignment horizontal="center" vertical="center"/>
    </xf>
    <xf numFmtId="0" fontId="0" fillId="9" borderId="1" xfId="0" applyFill="1" applyBorder="1" applyAlignment="1">
      <alignment horizontal="center" vertical="center"/>
    </xf>
    <xf numFmtId="0" fontId="0" fillId="9" borderId="1" xfId="0" applyFill="1" applyBorder="1" applyAlignment="1">
      <alignment vertical="center" wrapText="1"/>
    </xf>
    <xf numFmtId="0" fontId="0" fillId="9" borderId="8" xfId="0" applyFill="1" applyBorder="1" applyAlignment="1">
      <alignment horizontal="center" vertical="center"/>
    </xf>
    <xf numFmtId="0" fontId="0" fillId="9" borderId="7" xfId="0" applyFill="1" applyBorder="1" applyAlignment="1">
      <alignment horizontal="right" vertical="center" indent="1"/>
    </xf>
    <xf numFmtId="164" fontId="0" fillId="9" borderId="7" xfId="0" applyNumberFormat="1" applyFill="1" applyBorder="1" applyAlignment="1">
      <alignment horizontal="right" indent="1"/>
    </xf>
    <xf numFmtId="164" fontId="0" fillId="9" borderId="1" xfId="0" applyNumberFormat="1" applyFill="1" applyBorder="1" applyAlignment="1">
      <alignment horizontal="right" indent="1"/>
    </xf>
    <xf numFmtId="164" fontId="0" fillId="9" borderId="3" xfId="0" applyNumberFormat="1" applyFill="1" applyBorder="1" applyAlignment="1">
      <alignment horizontal="right" indent="1"/>
    </xf>
    <xf numFmtId="164" fontId="0" fillId="9" borderId="8" xfId="0" applyNumberFormat="1" applyFill="1" applyBorder="1" applyAlignment="1">
      <alignment horizontal="right" indent="1"/>
    </xf>
    <xf numFmtId="0" fontId="0" fillId="9" borderId="7" xfId="0" applyFill="1" applyBorder="1" applyAlignment="1">
      <alignment horizontal="left" vertical="center" wrapText="1" indent="1"/>
    </xf>
    <xf numFmtId="0" fontId="0" fillId="9" borderId="3" xfId="0" applyFill="1" applyBorder="1" applyAlignment="1">
      <alignment horizontal="left"/>
    </xf>
    <xf numFmtId="0" fontId="0" fillId="9" borderId="10" xfId="0" applyFill="1" applyBorder="1" applyAlignment="1">
      <alignment horizontal="right" vertical="center" indent="1"/>
    </xf>
    <xf numFmtId="0" fontId="0" fillId="9" borderId="10" xfId="0" applyFill="1" applyBorder="1" applyAlignment="1">
      <alignment horizontal="right" indent="2"/>
    </xf>
    <xf numFmtId="0" fontId="0" fillId="9" borderId="9" xfId="0" applyFill="1" applyBorder="1" applyAlignment="1">
      <alignment horizontal="right" indent="2"/>
    </xf>
    <xf numFmtId="0" fontId="0" fillId="16" borderId="4" xfId="0" applyFill="1" applyBorder="1" applyAlignment="1">
      <alignment horizontal="left" vertical="center" indent="1"/>
    </xf>
    <xf numFmtId="0" fontId="0" fillId="16" borderId="2" xfId="0" applyFill="1" applyBorder="1" applyAlignment="1">
      <alignment horizontal="left" vertical="center" indent="1"/>
    </xf>
    <xf numFmtId="0" fontId="0" fillId="9" borderId="8" xfId="0" applyFill="1" applyBorder="1" applyAlignment="1">
      <alignment vertical="center" wrapText="1"/>
    </xf>
    <xf numFmtId="0" fontId="0" fillId="9" borderId="9" xfId="0" applyFill="1" applyBorder="1" applyAlignment="1">
      <alignment horizontal="right" vertical="center" indent="1"/>
    </xf>
    <xf numFmtId="0" fontId="0" fillId="9" borderId="0" xfId="0" applyFill="1" applyAlignment="1">
      <alignment horizontal="right" indent="1"/>
    </xf>
    <xf numFmtId="0" fontId="13" fillId="13" borderId="1" xfId="0" applyFont="1" applyFill="1" applyBorder="1" applyAlignment="1">
      <alignment horizontal="left" vertical="center" indent="1"/>
    </xf>
    <xf numFmtId="0" fontId="0" fillId="13" borderId="5" xfId="0" applyFill="1" applyBorder="1" applyAlignment="1">
      <alignment horizontal="left" indent="1"/>
    </xf>
    <xf numFmtId="0" fontId="0" fillId="13" borderId="2" xfId="0" applyFill="1" applyBorder="1" applyAlignment="1">
      <alignment horizontal="left" indent="1"/>
    </xf>
    <xf numFmtId="0" fontId="0" fillId="13" borderId="4" xfId="0" applyFill="1" applyBorder="1" applyAlignment="1">
      <alignment horizontal="left" indent="1"/>
    </xf>
    <xf numFmtId="0" fontId="0" fillId="9" borderId="1" xfId="0" applyFill="1" applyBorder="1" applyAlignment="1">
      <alignment horizontal="right" vertical="center" indent="1"/>
    </xf>
    <xf numFmtId="0" fontId="12" fillId="9" borderId="3" xfId="0" applyFont="1" applyFill="1" applyBorder="1" applyAlignment="1">
      <alignment horizontal="left" vertical="center" indent="1"/>
    </xf>
    <xf numFmtId="0" fontId="12" fillId="9" borderId="8" xfId="0" applyFont="1" applyFill="1" applyBorder="1" applyAlignment="1">
      <alignment horizontal="right" vertical="center" indent="1"/>
    </xf>
    <xf numFmtId="0" fontId="12" fillId="9" borderId="9" xfId="0" applyFont="1" applyFill="1" applyBorder="1" applyAlignment="1">
      <alignment horizontal="right" vertical="center" indent="1"/>
    </xf>
    <xf numFmtId="0" fontId="0" fillId="17" borderId="0" xfId="0" applyFill="1"/>
    <xf numFmtId="0" fontId="8" fillId="17" borderId="0" xfId="0" applyFont="1" applyFill="1"/>
    <xf numFmtId="0" fontId="8" fillId="17" borderId="5" xfId="0" applyFont="1" applyFill="1" applyBorder="1" applyAlignment="1">
      <alignment horizontal="left" vertical="center" wrapText="1" indent="1"/>
    </xf>
    <xf numFmtId="0" fontId="15" fillId="9" borderId="0" xfId="0" applyFont="1" applyFill="1" applyAlignment="1">
      <alignment horizontal="left" vertical="center" wrapText="1" indent="4"/>
    </xf>
    <xf numFmtId="0" fontId="24" fillId="9" borderId="0" xfId="0" applyFont="1" applyFill="1" applyAlignment="1">
      <alignment horizontal="left" vertical="center" wrapText="1" indent="1"/>
    </xf>
    <xf numFmtId="0" fontId="21" fillId="9" borderId="3" xfId="0" applyFont="1" applyFill="1" applyBorder="1" applyAlignment="1">
      <alignment horizontal="left" vertical="center" wrapText="1" indent="1"/>
    </xf>
    <xf numFmtId="0" fontId="21" fillId="9" borderId="3" xfId="0" applyFont="1" applyFill="1" applyBorder="1" applyAlignment="1">
      <alignment horizontal="left" vertical="center" indent="1"/>
    </xf>
    <xf numFmtId="0" fontId="21" fillId="9" borderId="1" xfId="0" applyFont="1" applyFill="1" applyBorder="1" applyAlignment="1">
      <alignment horizontal="left" vertical="center" indent="1"/>
    </xf>
    <xf numFmtId="0" fontId="7" fillId="9" borderId="7" xfId="0" applyFont="1" applyFill="1" applyBorder="1" applyAlignment="1">
      <alignment horizontal="left" vertical="center" wrapText="1" indent="1"/>
    </xf>
    <xf numFmtId="0" fontId="7" fillId="9" borderId="3" xfId="0" applyFont="1" applyFill="1" applyBorder="1" applyAlignment="1">
      <alignment horizontal="left" vertical="center" wrapText="1" indent="1"/>
    </xf>
    <xf numFmtId="0" fontId="8" fillId="8" borderId="0" xfId="0" applyFont="1" applyFill="1" applyAlignment="1">
      <alignment horizontal="center"/>
    </xf>
    <xf numFmtId="0" fontId="23" fillId="9" borderId="1" xfId="0" applyFont="1" applyFill="1" applyBorder="1" applyAlignment="1">
      <alignment horizontal="center"/>
    </xf>
    <xf numFmtId="0" fontId="6" fillId="9" borderId="1" xfId="0" applyFont="1" applyFill="1" applyBorder="1" applyAlignment="1">
      <alignment horizontal="center"/>
    </xf>
    <xf numFmtId="0" fontId="25" fillId="9" borderId="0" xfId="0" applyFont="1" applyFill="1" applyAlignment="1">
      <alignment horizontal="right" wrapText="1" indent="1"/>
    </xf>
    <xf numFmtId="0" fontId="8" fillId="17" borderId="4" xfId="0" applyFont="1" applyFill="1" applyBorder="1" applyAlignment="1">
      <alignment horizontal="center" vertical="center"/>
    </xf>
    <xf numFmtId="0" fontId="0" fillId="9" borderId="10" xfId="0" applyFill="1" applyBorder="1" applyAlignment="1">
      <alignment horizontal="center" vertical="center"/>
    </xf>
    <xf numFmtId="0" fontId="0" fillId="9" borderId="9" xfId="0" applyFill="1" applyBorder="1" applyAlignment="1">
      <alignment horizontal="center" vertical="center"/>
    </xf>
    <xf numFmtId="0" fontId="0" fillId="18" borderId="1" xfId="0" applyFill="1" applyBorder="1" applyAlignment="1">
      <alignment horizontal="center" vertical="center"/>
    </xf>
    <xf numFmtId="0" fontId="0" fillId="18" borderId="1" xfId="0" applyFill="1" applyBorder="1" applyAlignment="1">
      <alignment vertical="center"/>
    </xf>
    <xf numFmtId="0" fontId="0" fillId="18" borderId="10" xfId="0" applyFill="1" applyBorder="1" applyAlignment="1">
      <alignment horizontal="right" vertical="center" indent="1"/>
    </xf>
    <xf numFmtId="0" fontId="0" fillId="18" borderId="1" xfId="0" applyFill="1" applyBorder="1" applyAlignment="1">
      <alignment vertical="center" wrapText="1"/>
    </xf>
    <xf numFmtId="0" fontId="0" fillId="19" borderId="1" xfId="0" applyFill="1" applyBorder="1" applyAlignment="1">
      <alignment horizontal="center" vertical="center"/>
    </xf>
    <xf numFmtId="0" fontId="0" fillId="19" borderId="1" xfId="0" applyFill="1" applyBorder="1" applyAlignment="1">
      <alignment vertical="center" wrapText="1"/>
    </xf>
    <xf numFmtId="0" fontId="0" fillId="19" borderId="10" xfId="0" applyFill="1" applyBorder="1" applyAlignment="1">
      <alignment horizontal="right" vertical="center" indent="1"/>
    </xf>
    <xf numFmtId="0" fontId="0" fillId="19" borderId="1" xfId="0" applyFill="1" applyBorder="1" applyAlignment="1">
      <alignment vertical="center"/>
    </xf>
    <xf numFmtId="0" fontId="1" fillId="19" borderId="1" xfId="0" applyFont="1" applyFill="1" applyBorder="1" applyAlignment="1">
      <alignment vertical="center"/>
    </xf>
    <xf numFmtId="0" fontId="0" fillId="20" borderId="1" xfId="0" applyFill="1" applyBorder="1" applyAlignment="1">
      <alignment horizontal="center" vertical="center"/>
    </xf>
    <xf numFmtId="0" fontId="1" fillId="20" borderId="1" xfId="0" applyFont="1" applyFill="1" applyBorder="1" applyAlignment="1">
      <alignment vertical="center"/>
    </xf>
    <xf numFmtId="0" fontId="0" fillId="20" borderId="10" xfId="0" applyFill="1" applyBorder="1" applyAlignment="1">
      <alignment horizontal="right" vertical="center" indent="1"/>
    </xf>
    <xf numFmtId="0" fontId="1" fillId="20" borderId="1" xfId="0" applyFont="1" applyFill="1" applyBorder="1" applyAlignment="1">
      <alignment vertical="center" wrapText="1"/>
    </xf>
    <xf numFmtId="0" fontId="0" fillId="21" borderId="1" xfId="0" applyFill="1" applyBorder="1" applyAlignment="1">
      <alignment horizontal="center" vertical="center"/>
    </xf>
    <xf numFmtId="0" fontId="1" fillId="21" borderId="1" xfId="0" applyFont="1" applyFill="1" applyBorder="1" applyAlignment="1">
      <alignment vertical="center" wrapText="1"/>
    </xf>
    <xf numFmtId="0" fontId="0" fillId="21" borderId="10" xfId="0" applyFill="1" applyBorder="1" applyAlignment="1">
      <alignment horizontal="right" vertical="center" indent="1"/>
    </xf>
    <xf numFmtId="0" fontId="0" fillId="21" borderId="8" xfId="0" applyFill="1" applyBorder="1" applyAlignment="1">
      <alignment horizontal="center" vertical="center"/>
    </xf>
    <xf numFmtId="0" fontId="1" fillId="21" borderId="8" xfId="0" applyFont="1" applyFill="1" applyBorder="1" applyAlignment="1">
      <alignment vertical="center" wrapText="1"/>
    </xf>
    <xf numFmtId="0" fontId="0" fillId="21" borderId="9" xfId="0" applyFill="1" applyBorder="1" applyAlignment="1">
      <alignment horizontal="right" vertical="center" indent="1"/>
    </xf>
    <xf numFmtId="0" fontId="7" fillId="9" borderId="7" xfId="0" applyFont="1" applyFill="1" applyBorder="1" applyAlignment="1">
      <alignment horizontal="left" vertical="center" indent="1"/>
    </xf>
    <xf numFmtId="0" fontId="7" fillId="9" borderId="3" xfId="0" applyFont="1" applyFill="1" applyBorder="1" applyAlignment="1">
      <alignment horizontal="left" vertical="center" indent="1"/>
    </xf>
    <xf numFmtId="0" fontId="7" fillId="9" borderId="10" xfId="0" applyFont="1" applyFill="1" applyBorder="1" applyAlignment="1">
      <alignment horizontal="right" vertical="center" indent="1"/>
    </xf>
    <xf numFmtId="0" fontId="7" fillId="9" borderId="10" xfId="0" applyFont="1" applyFill="1" applyBorder="1" applyAlignment="1">
      <alignment horizontal="right" indent="1"/>
    </xf>
    <xf numFmtId="0" fontId="7" fillId="9" borderId="9" xfId="0" applyFont="1" applyFill="1" applyBorder="1" applyAlignment="1">
      <alignment horizontal="right" indent="1"/>
    </xf>
    <xf numFmtId="0" fontId="7" fillId="9" borderId="10" xfId="0" applyFont="1" applyFill="1" applyBorder="1" applyAlignment="1"/>
    <xf numFmtId="0" fontId="7" fillId="9" borderId="9" xfId="0" applyFont="1" applyFill="1" applyBorder="1" applyAlignment="1"/>
    <xf numFmtId="0" fontId="26" fillId="2" borderId="10" xfId="1" applyFont="1" applyBorder="1" applyAlignment="1">
      <alignment vertical="center"/>
    </xf>
    <xf numFmtId="0" fontId="27" fillId="4" borderId="10" xfId="3" applyFont="1" applyBorder="1" applyAlignment="1">
      <alignment vertical="center"/>
    </xf>
    <xf numFmtId="0" fontId="7" fillId="3" borderId="10" xfId="2" applyFont="1" applyBorder="1" applyAlignment="1">
      <alignment vertical="center"/>
    </xf>
    <xf numFmtId="0" fontId="28" fillId="3" borderId="10" xfId="2" applyFont="1" applyBorder="1" applyAlignment="1">
      <alignment vertical="center"/>
    </xf>
    <xf numFmtId="0" fontId="26" fillId="2" borderId="1" xfId="1" applyFont="1" applyBorder="1"/>
    <xf numFmtId="0" fontId="27" fillId="4" borderId="1" xfId="3" applyFont="1" applyBorder="1"/>
    <xf numFmtId="0" fontId="28" fillId="3" borderId="8" xfId="2" applyFont="1" applyBorder="1"/>
    <xf numFmtId="0" fontId="7" fillId="18" borderId="7" xfId="0" applyFont="1" applyFill="1" applyBorder="1" applyAlignment="1">
      <alignment horizontal="left" vertical="center" indent="1"/>
    </xf>
    <xf numFmtId="0" fontId="7" fillId="19" borderId="7" xfId="0" applyFont="1" applyFill="1" applyBorder="1" applyAlignment="1">
      <alignment horizontal="left" vertical="center" indent="1"/>
    </xf>
    <xf numFmtId="0" fontId="7" fillId="20" borderId="7" xfId="0" applyFont="1" applyFill="1" applyBorder="1" applyAlignment="1">
      <alignment horizontal="left" vertical="center" indent="1"/>
    </xf>
    <xf numFmtId="0" fontId="29" fillId="21" borderId="7" xfId="0" applyFont="1" applyFill="1" applyBorder="1" applyAlignment="1">
      <alignment horizontal="left" vertical="center" indent="1"/>
    </xf>
    <xf numFmtId="0" fontId="29" fillId="21" borderId="3" xfId="0" applyFont="1" applyFill="1" applyBorder="1" applyAlignment="1">
      <alignment horizontal="left" vertical="center" indent="1"/>
    </xf>
    <xf numFmtId="0" fontId="0" fillId="7" borderId="0" xfId="0" applyFill="1" applyAlignment="1">
      <alignment wrapText="1"/>
    </xf>
    <xf numFmtId="0" fontId="0" fillId="7" borderId="0" xfId="0" applyFill="1" applyProtection="1"/>
    <xf numFmtId="0" fontId="0" fillId="7" borderId="0" xfId="0" applyFill="1" applyAlignment="1" applyProtection="1">
      <alignment wrapText="1"/>
    </xf>
    <xf numFmtId="0" fontId="30" fillId="7" borderId="0" xfId="0" applyFont="1" applyFill="1" applyProtection="1"/>
    <xf numFmtId="0" fontId="30" fillId="7" borderId="0" xfId="0" applyFont="1" applyFill="1" applyAlignment="1" applyProtection="1">
      <alignment wrapText="1"/>
    </xf>
    <xf numFmtId="0" fontId="30" fillId="7" borderId="0" xfId="0" applyFont="1" applyFill="1"/>
    <xf numFmtId="0" fontId="30" fillId="7" borderId="0" xfId="0" applyFont="1" applyFill="1" applyAlignment="1">
      <alignment wrapText="1"/>
    </xf>
    <xf numFmtId="0" fontId="30" fillId="7" borderId="0" xfId="0" applyFont="1" applyFill="1" applyAlignment="1">
      <alignment horizontal="left" wrapText="1"/>
    </xf>
    <xf numFmtId="0" fontId="0" fillId="7" borderId="0" xfId="0" applyFill="1" applyAlignment="1">
      <alignment horizontal="right"/>
    </xf>
    <xf numFmtId="0" fontId="30" fillId="7" borderId="0" xfId="0" applyFont="1" applyFill="1" applyAlignment="1">
      <alignment horizontal="right"/>
    </xf>
    <xf numFmtId="0" fontId="0" fillId="7" borderId="0" xfId="0" applyFill="1" applyAlignment="1">
      <alignment horizontal="right" wrapText="1"/>
    </xf>
    <xf numFmtId="0" fontId="0" fillId="16" borderId="2" xfId="0" applyFill="1" applyBorder="1" applyAlignment="1">
      <alignment horizontal="center" vertical="center"/>
    </xf>
    <xf numFmtId="0" fontId="15" fillId="6" borderId="0" xfId="0" applyFont="1" applyFill="1" applyBorder="1" applyAlignment="1">
      <alignment horizontal="left" vertical="center" wrapText="1" indent="4"/>
    </xf>
    <xf numFmtId="0" fontId="9" fillId="5" borderId="0" xfId="0" applyFont="1" applyFill="1" applyBorder="1" applyAlignment="1">
      <alignment horizontal="left" vertical="center" wrapText="1" indent="11"/>
    </xf>
    <xf numFmtId="0" fontId="20" fillId="10" borderId="0" xfId="0" applyFont="1" applyFill="1" applyAlignment="1">
      <alignment horizontal="left" vertical="center" wrapText="1" indent="4"/>
    </xf>
    <xf numFmtId="0" fontId="15" fillId="11" borderId="0" xfId="0" applyFont="1" applyFill="1" applyAlignment="1">
      <alignment horizontal="left" vertical="center" wrapText="1" indent="4"/>
    </xf>
    <xf numFmtId="0" fontId="22" fillId="7" borderId="1" xfId="0" applyFont="1" applyFill="1" applyBorder="1" applyAlignment="1">
      <alignment vertical="top" wrapText="1"/>
    </xf>
    <xf numFmtId="0" fontId="9" fillId="10" borderId="0" xfId="0" applyFont="1" applyFill="1" applyAlignment="1">
      <alignment horizontal="left" vertical="center" wrapText="1" indent="4"/>
    </xf>
    <xf numFmtId="0" fontId="15" fillId="17" borderId="0" xfId="0" applyFont="1" applyFill="1" applyAlignment="1">
      <alignment horizontal="left" vertical="center" wrapText="1" indent="4"/>
    </xf>
    <xf numFmtId="0" fontId="10" fillId="12" borderId="0" xfId="0" applyFont="1" applyFill="1" applyAlignment="1">
      <alignment horizontal="left" vertical="center" wrapText="1" indent="4"/>
    </xf>
    <xf numFmtId="0" fontId="10" fillId="6" borderId="0" xfId="0" applyFont="1" applyFill="1" applyAlignment="1">
      <alignment horizontal="left" vertical="center" wrapText="1" indent="4"/>
    </xf>
    <xf numFmtId="0" fontId="15" fillId="13" borderId="0" xfId="0" applyFont="1" applyFill="1" applyAlignment="1">
      <alignment horizontal="left" vertical="center" wrapText="1" indent="4"/>
    </xf>
    <xf numFmtId="0" fontId="14" fillId="9" borderId="1" xfId="0" applyFont="1" applyFill="1" applyBorder="1" applyAlignment="1">
      <alignment horizontal="left" vertical="center" indent="1"/>
    </xf>
    <xf numFmtId="0" fontId="10" fillId="14" borderId="0" xfId="0" applyFont="1" applyFill="1" applyAlignment="1">
      <alignment horizontal="left" vertical="center" wrapText="1" indent="4"/>
    </xf>
    <xf numFmtId="0" fontId="15" fillId="16" borderId="0" xfId="0" applyFont="1" applyFill="1" applyAlignment="1">
      <alignment horizontal="left" vertical="center" wrapText="1" indent="4"/>
    </xf>
    <xf numFmtId="0" fontId="0" fillId="9" borderId="7" xfId="0" applyNumberFormat="1" applyFill="1" applyBorder="1" applyAlignment="1">
      <alignment horizontal="right" indent="1"/>
    </xf>
    <xf numFmtId="0" fontId="0" fillId="9" borderId="3" xfId="0" applyNumberFormat="1" applyFill="1" applyBorder="1" applyAlignment="1">
      <alignment horizontal="right" indent="1"/>
    </xf>
    <xf numFmtId="0" fontId="8" fillId="17" borderId="2" xfId="0" applyFont="1" applyFill="1" applyBorder="1" applyAlignment="1">
      <alignment horizontal="left" vertical="center" wrapText="1" indent="1"/>
    </xf>
    <xf numFmtId="0" fontId="0" fillId="9" borderId="1" xfId="0" applyFill="1" applyBorder="1" applyAlignment="1">
      <alignment horizontal="left" vertical="center" wrapText="1" indent="1"/>
    </xf>
    <xf numFmtId="0" fontId="0" fillId="9" borderId="8" xfId="0" applyFill="1" applyBorder="1" applyAlignment="1">
      <alignment horizontal="left" vertical="center" wrapText="1" indent="1"/>
    </xf>
    <xf numFmtId="0" fontId="7" fillId="11" borderId="2" xfId="0" applyFont="1" applyFill="1" applyBorder="1" applyAlignment="1">
      <alignment horizontal="left" vertical="center" wrapText="1" indent="3"/>
    </xf>
    <xf numFmtId="0" fontId="0" fillId="9" borderId="8" xfId="0" applyFill="1" applyBorder="1" applyAlignment="1">
      <alignment horizontal="left" wrapText="1" indent="3"/>
    </xf>
    <xf numFmtId="0" fontId="31" fillId="7" borderId="0" xfId="0" applyFont="1" applyFill="1" applyBorder="1"/>
  </cellXfs>
  <cellStyles count="4">
    <cellStyle name="Bom" xfId="1" builtinId="26"/>
    <cellStyle name="Neutro" xfId="3" builtinId="28"/>
    <cellStyle name="Normal" xfId="0" builtinId="0"/>
    <cellStyle name="Ruim" xfId="2" builtinId="27"/>
  </cellStyles>
  <dxfs count="130">
    <dxf>
      <numFmt numFmtId="0" formatCode="General"/>
      <fill>
        <patternFill>
          <fgColor indexed="64"/>
          <bgColor theme="0"/>
        </patternFill>
      </fill>
      <alignment horizontal="left" vertical="bottom" textRotation="0" wrapText="1" relativeIndent="1" justifyLastLine="0" shrinkToFit="0" readingOrder="0"/>
      <border diagonalUp="0" diagonalDown="0" outline="0">
        <left style="thin">
          <color theme="0" tint="-0.249977111117893"/>
        </left>
        <right/>
        <top style="thin">
          <color theme="0" tint="-0.249977111117893"/>
        </top>
        <bottom style="thin">
          <color theme="0" tint="-0.249977111117893"/>
        </bottom>
      </border>
    </dxf>
    <dxf>
      <font>
        <b/>
      </font>
      <fill>
        <patternFill>
          <fgColor indexed="64"/>
          <bgColor theme="0"/>
        </patternFill>
      </fill>
      <alignment horizontal="left" textRotation="0" relativeIndent="1" justifyLastLine="0" shrinkToFit="0" readingOrder="0"/>
      <border diagonalUp="0" diagonalDown="0" outline="0">
        <left/>
        <right/>
        <top style="thin">
          <color theme="0" tint="-0.249977111117893"/>
        </top>
        <bottom style="thin">
          <color theme="0" tint="-0.249977111117893"/>
        </bottom>
      </border>
    </dxf>
    <dxf>
      <numFmt numFmtId="0" formatCode="General"/>
      <fill>
        <patternFill patternType="solid">
          <fgColor indexed="64"/>
          <bgColor theme="0" tint="-0.14999847407452621"/>
        </patternFill>
      </fill>
      <alignment horizontal="center" textRotation="0" wrapText="0" indent="0" justifyLastLine="0" shrinkToFit="0" readingOrder="0"/>
      <border diagonalUp="0" diagonalDown="0" outline="0">
        <left/>
        <right/>
        <top style="thin">
          <color theme="0" tint="-0.249977111117893"/>
        </top>
        <bottom style="thin">
          <color theme="0" tint="-0.249977111117893"/>
        </bottom>
      </border>
    </dxf>
    <dxf>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thin">
          <color theme="0" tint="-0.249977111117893"/>
        </top>
        <bottom style="thin">
          <color theme="0" tint="-0.249977111117893"/>
        </bottom>
      </border>
    </dxf>
    <dxf>
      <font>
        <b/>
      </font>
      <fill>
        <patternFill>
          <fgColor indexed="64"/>
          <bgColor theme="0"/>
        </patternFill>
      </fill>
      <alignment horizontal="left" vertical="center" textRotation="0" wrapText="1" relativeIndent="1" justifyLastLine="0" shrinkToFit="0" readingOrder="0"/>
      <border diagonalUp="0" diagonalDown="0" outline="0">
        <left/>
        <right/>
        <top style="thin">
          <color theme="0" tint="-0.249977111117893"/>
        </top>
        <bottom style="thin">
          <color theme="0" tint="-0.249977111117893"/>
        </bottom>
      </border>
    </dxf>
    <dxf>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thin">
          <color theme="0" tint="-0.249977111117893"/>
        </top>
        <bottom style="thin">
          <color theme="0" tint="-0.249977111117893"/>
        </bottom>
      </border>
    </dxf>
    <dxf>
      <font>
        <b/>
      </font>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top style="thin">
          <color theme="0" tint="-0.249977111117893"/>
        </top>
        <bottom style="thin">
          <color theme="0" tint="-0.249977111117893"/>
        </bottom>
      </border>
    </dxf>
    <dxf>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thin">
          <color theme="0" tint="-0.249977111117893"/>
        </top>
        <bottom style="thin">
          <color theme="0" tint="-0.249977111117893"/>
        </bottom>
      </border>
    </dxf>
    <dxf>
      <font>
        <b/>
      </font>
      <fill>
        <patternFill>
          <fgColor indexed="64"/>
          <bgColor theme="0"/>
        </patternFill>
      </fill>
      <alignment horizontal="left" vertical="center" textRotation="0" wrapText="1" relativeIndent="1" justifyLastLine="0" shrinkToFit="0" readingOrder="0"/>
      <border diagonalUp="0" diagonalDown="0" outline="0">
        <left/>
        <right/>
        <top style="thin">
          <color theme="0" tint="-0.249977111117893"/>
        </top>
        <bottom style="thin">
          <color theme="0" tint="-0.249977111117893"/>
        </bottom>
      </border>
    </dxf>
    <dxf>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thin">
          <color theme="0" tint="-0.249977111117893"/>
        </top>
        <bottom style="thin">
          <color theme="0" tint="-0.249977111117893"/>
        </bottom>
      </border>
    </dxf>
    <dxf>
      <font>
        <b/>
      </font>
      <numFmt numFmtId="0" formatCode="General"/>
      <fill>
        <patternFill>
          <fgColor indexed="64"/>
          <bgColor theme="0"/>
        </patternFill>
      </fill>
      <alignment horizontal="left" vertical="center" textRotation="0" wrapText="1" relativeIndent="1" justifyLastLine="0" shrinkToFit="0" readingOrder="0"/>
      <border diagonalUp="0" diagonalDown="0" outline="0">
        <left/>
        <right/>
        <top style="thin">
          <color theme="0" tint="-0.249977111117893"/>
        </top>
        <bottom style="thin">
          <color theme="0" tint="-0.249977111117893"/>
        </bottom>
      </border>
    </dxf>
    <dxf>
      <numFmt numFmtId="0" formatCode="General"/>
      <fill>
        <patternFill>
          <fgColor indexed="64"/>
          <bgColor theme="0"/>
        </patternFill>
      </fill>
      <alignment horizontal="right" vertical="bottom" textRotation="0" wrapText="0" indent="1" justifyLastLine="0" shrinkToFit="0" readingOrder="0"/>
      <border diagonalUp="0" diagonalDown="0">
        <left/>
        <right/>
        <top style="thin">
          <color theme="0" tint="-0.249977111117893"/>
        </top>
        <bottom style="thin">
          <color theme="0" tint="-0.249977111117893"/>
        </bottom>
      </border>
    </dxf>
    <dxf>
      <font>
        <color rgb="FFFF0000"/>
      </font>
    </dxf>
    <dxf>
      <font>
        <color rgb="FFFF0000"/>
      </font>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FF0000"/>
      </font>
    </dxf>
    <dxf>
      <font>
        <color theme="4" tint="0.59996337778862885"/>
      </font>
    </dxf>
    <dxf>
      <fill>
        <patternFill>
          <bgColor rgb="FFFF0000"/>
        </patternFill>
      </fill>
    </dxf>
    <dxf>
      <font>
        <color rgb="FFFF0000"/>
      </font>
    </dxf>
    <dxf>
      <font>
        <color theme="4" tint="0.59996337778862885"/>
      </font>
    </dxf>
    <dxf>
      <fill>
        <patternFill>
          <bgColor rgb="FFFF0000"/>
        </patternFill>
      </fill>
    </dxf>
    <dxf>
      <font>
        <color rgb="FFFF0000"/>
      </font>
    </dxf>
    <dxf>
      <font>
        <color theme="4" tint="0.59996337778862885"/>
      </font>
    </dxf>
    <dxf>
      <fill>
        <patternFill>
          <bgColor rgb="FFFF0000"/>
        </patternFill>
      </fill>
    </dxf>
    <dxf>
      <font>
        <color rgb="FFFF0000"/>
      </font>
    </dxf>
    <dxf>
      <font>
        <color theme="4" tint="0.59996337778862885"/>
      </font>
    </dxf>
    <dxf>
      <fill>
        <patternFill>
          <bgColor rgb="FFFF0000"/>
        </patternFill>
      </fill>
    </dxf>
    <dxf>
      <font>
        <color rgb="FF006100"/>
      </font>
      <fill>
        <patternFill>
          <bgColor rgb="FFC6EFCE"/>
        </patternFill>
      </fill>
    </dxf>
    <dxf>
      <font>
        <color rgb="FF9C5700"/>
      </font>
      <fill>
        <patternFill>
          <bgColor rgb="FFFFEB9C"/>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ill>
        <patternFill>
          <bgColor rgb="FFFFC7CE"/>
        </patternFill>
      </fill>
    </dxf>
    <dxf>
      <font>
        <color rgb="FFFF0000"/>
      </font>
    </dxf>
    <dxf>
      <fill>
        <patternFill>
          <fgColor indexed="64"/>
          <bgColor theme="0"/>
        </patternFill>
      </fill>
      <alignment horizontal="right" vertical="bottom" textRotation="0" wrapText="0" relativeIndent="1" justifyLastLine="0" shrinkToFit="0" readingOrder="0"/>
      <border diagonalUp="0" diagonalDown="0" outline="0">
        <left/>
        <right/>
        <top style="thin">
          <color theme="0" tint="-0.249977111117893"/>
        </top>
        <bottom style="thin">
          <color theme="0" tint="-0.249977111117893"/>
        </bottom>
      </border>
    </dxf>
    <dxf>
      <fill>
        <patternFill>
          <fgColor indexed="64"/>
          <bgColor theme="0"/>
        </patternFill>
      </fill>
      <alignment horizontal="left" textRotation="0" relativeIndent="-1" justifyLastLine="0" shrinkToFit="0" readingOrder="0"/>
      <border diagonalUp="0" diagonalDown="0" outline="0">
        <left/>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dxf>
    <dxf>
      <border>
        <bottom style="thin">
          <color theme="0" tint="-0.249977111117893"/>
        </bottom>
      </border>
    </dxf>
    <dxf>
      <fill>
        <patternFill patternType="solid">
          <fgColor indexed="64"/>
          <bgColor rgb="FF58267E"/>
        </patternFill>
      </fill>
      <alignment horizontal="left" vertical="center" textRotation="0" wrapText="0" relativeIndent="1" justifyLastLine="0" shrinkToFit="0" readingOrder="0"/>
      <border diagonalUp="0" diagonalDown="0" outline="0">
        <left style="thin">
          <color theme="0" tint="-0.249977111117893"/>
        </left>
        <right style="thin">
          <color theme="0" tint="-0.249977111117893"/>
        </right>
        <top/>
        <bottom/>
      </border>
    </dxf>
    <dxf>
      <font>
        <b/>
      </font>
      <fill>
        <patternFill>
          <fgColor indexed="64"/>
          <bgColor theme="0"/>
        </patternFill>
      </fill>
      <alignment horizontal="right" vertical="bottom" textRotation="0" wrapText="0" indent="1" justifyLastLine="0" shrinkToFit="0" readingOrder="0"/>
      <border diagonalUp="0" diagonalDown="0" outline="0">
        <left/>
        <right/>
        <top style="thin">
          <color theme="0" tint="-0.249977111117893"/>
        </top>
        <bottom style="thin">
          <color theme="0" tint="-0.249977111117893"/>
        </bottom>
      </border>
    </dxf>
    <dxf>
      <numFmt numFmtId="164" formatCode="_-[$R$-416]\ * #,##0.00_-;\-[$R$-416]\ * #,##0.00_-;_-[$R$-416]\ * &quot;-&quot;??_-;_-@_-"/>
      <fill>
        <patternFill>
          <fgColor indexed="64"/>
          <bgColor theme="0"/>
        </patternFill>
      </fill>
      <alignment horizontal="right" vertical="bottom" textRotation="0" wrapText="0" indent="1" justifyLastLine="0" shrinkToFit="0" readingOrder="0"/>
      <border diagonalUp="0" diagonalDown="0" outline="0">
        <left/>
        <right/>
        <top style="thin">
          <color theme="0" tint="-0.249977111117893"/>
        </top>
        <bottom style="thin">
          <color theme="0" tint="-0.249977111117893"/>
        </bottom>
      </border>
    </dxf>
    <dxf>
      <numFmt numFmtId="164" formatCode="_-[$R$-416]\ * #,##0.00_-;\-[$R$-416]\ * #,##0.00_-;_-[$R$-416]\ * &quot;-&quot;??_-;_-@_-"/>
      <fill>
        <patternFill>
          <fgColor indexed="64"/>
          <bgColor theme="0"/>
        </patternFill>
      </fill>
      <alignment horizontal="right" vertical="bottom" textRotation="0" wrapText="0" 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dxf>
    <dxf>
      <border>
        <bottom style="thin">
          <color theme="0" tint="-0.249977111117893"/>
        </bottom>
      </border>
    </dxf>
    <dxf>
      <fill>
        <patternFill patternType="solid">
          <fgColor indexed="64"/>
          <bgColor rgb="FF58267E"/>
        </patternFill>
      </fill>
      <alignment horizontal="left" vertical="center" textRotation="0" wrapText="0" relativeIndent="1" justifyLastLine="0" shrinkToFit="0" readingOrder="0"/>
      <border diagonalUp="0" diagonalDown="0" outline="0">
        <left style="thin">
          <color theme="0" tint="-0.249977111117893"/>
        </left>
        <right style="thin">
          <color theme="0" tint="-0.249977111117893"/>
        </right>
        <top/>
        <bottom/>
      </border>
    </dxf>
    <dxf>
      <font>
        <b/>
      </font>
      <fill>
        <patternFill>
          <fgColor indexed="64"/>
          <bgColor theme="0"/>
        </patternFill>
      </fill>
      <alignment horizontal="general" vertical="bottom" textRotation="0" wrapText="1" indent="0" justifyLastLine="0" shrinkToFit="0" readingOrder="0"/>
      <border diagonalUp="0" diagonalDown="0" outline="0">
        <left/>
        <right/>
        <top style="thin">
          <color theme="0" tint="-0.249977111117893"/>
        </top>
        <bottom style="thin">
          <color theme="0" tint="-0.249977111117893"/>
        </bottom>
      </border>
    </dxf>
    <dxf>
      <font>
        <b/>
      </font>
      <fill>
        <patternFill>
          <fgColor indexed="64"/>
          <bgColor theme="0"/>
        </patternFill>
      </fill>
      <border diagonalUp="0" diagonalDown="0" outline="0">
        <left/>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dxf>
    <dxf>
      <border>
        <bottom style="thin">
          <color theme="0" tint="-0.249977111117893"/>
        </bottom>
      </border>
    </dxf>
    <dxf>
      <fill>
        <patternFill patternType="solid">
          <fgColor indexed="64"/>
          <bgColor rgb="FF58267E"/>
        </patternFill>
      </fill>
      <alignment horizontal="left" vertical="center" textRotation="0" wrapText="0" relativeIndent="1" justifyLastLine="0" shrinkToFit="0" readingOrder="0"/>
      <border diagonalUp="0" diagonalDown="0" outline="0">
        <left style="thin">
          <color theme="0" tint="-0.249977111117893"/>
        </left>
        <right style="thin">
          <color theme="0" tint="-0.249977111117893"/>
        </right>
        <top/>
        <bottom/>
      </border>
    </dxf>
    <dxf>
      <font>
        <b/>
      </font>
      <fill>
        <patternFill>
          <fgColor indexed="64"/>
          <bgColor theme="0"/>
        </patternFill>
      </fill>
      <alignment vertical="center" textRotation="0" wrapText="0" indent="0" justifyLastLine="0" shrinkToFit="0" readingOrder="0"/>
      <border diagonalUp="0" diagonalDown="0" outline="0">
        <left/>
        <right/>
        <top style="thin">
          <color theme="0" tint="-0.249977111117893"/>
        </top>
        <bottom style="thin">
          <color theme="0" tint="-0.249977111117893"/>
        </bottom>
      </border>
    </dxf>
    <dxf>
      <fill>
        <patternFill>
          <fgColor indexed="64"/>
          <bgColor theme="0"/>
        </patternFill>
      </fill>
      <alignment horizontal="right" vertical="center" textRotation="0" wrapText="0" relativeIndent="1" justifyLastLine="0" shrinkToFit="0" readingOrder="0"/>
      <border diagonalUp="0" diagonalDown="0" outline="0">
        <left/>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wrapText="0" indent="0" justifyLastLine="0" shrinkToFit="0" readingOrder="0"/>
    </dxf>
    <dxf>
      <border>
        <bottom style="thin">
          <color theme="0" tint="-0.249977111117893"/>
        </bottom>
      </border>
    </dxf>
    <dxf>
      <fill>
        <patternFill patternType="solid">
          <fgColor indexed="64"/>
          <bgColor rgb="FF58267E"/>
        </patternFill>
      </fill>
      <alignment horizontal="left" vertical="center" textRotation="0" wrapText="0" relativeIndent="1" justifyLastLine="0" shrinkToFit="0" readingOrder="0"/>
      <border diagonalUp="0" diagonalDown="0" outline="0">
        <left style="thin">
          <color theme="0" tint="-0.249977111117893"/>
        </left>
        <right style="thin">
          <color theme="0" tint="-0.249977111117893"/>
        </right>
        <top/>
        <bottom/>
      </border>
    </dxf>
    <dxf>
      <fill>
        <patternFill>
          <fgColor indexed="64"/>
          <bgColor theme="0"/>
        </patternFill>
      </fill>
      <alignment horizontal="right" vertical="center" textRotation="0" wrapText="0" indent="1" justifyLastLine="0" shrinkToFit="0" readingOrder="0"/>
      <border diagonalUp="0" diagonalDown="0" outline="0">
        <left style="thin">
          <color theme="0" tint="-0.249977111117893"/>
        </left>
        <right/>
        <top style="thin">
          <color theme="0" tint="-0.249977111117893"/>
        </top>
        <bottom style="thin">
          <color theme="0" tint="-0.249977111117893"/>
        </bottom>
      </border>
    </dxf>
    <dxf>
      <fill>
        <patternFill>
          <fgColor indexed="64"/>
          <bgColor theme="0"/>
        </patternFill>
      </fill>
      <alignment horizontal="center" vertical="center" textRotation="0" wrapText="0" indent="0" justifyLastLine="0" shrinkToFit="0" readingOrder="0"/>
      <border diagonalUp="0" diagonalDown="0" outline="0">
        <left style="thin">
          <color theme="0" tint="-0.249977111117893"/>
        </left>
        <right/>
        <top style="thin">
          <color theme="0" tint="-0.249977111117893"/>
        </top>
        <bottom style="thin">
          <color theme="0" tint="-0.249977111117893"/>
        </bottom>
      </border>
    </dxf>
    <dxf>
      <fill>
        <patternFill>
          <fgColor indexed="64"/>
          <bgColor theme="0"/>
        </patternFill>
      </fill>
      <alignment horizontal="general" vertical="center" textRotation="0" wrapText="1" indent="0" justifyLastLine="0" shrinkToFit="0" readingOrder="0"/>
      <border diagonalUp="0" diagonalDown="0" outline="0">
        <left/>
        <right style="thin">
          <color theme="0" tint="-0.249977111117893"/>
        </right>
        <top style="thin">
          <color theme="0" tint="-0.249977111117893"/>
        </top>
        <bottom style="thin">
          <color theme="0" tint="-0.249977111117893"/>
        </bottom>
      </border>
    </dxf>
    <dxf>
      <font>
        <b/>
      </font>
      <fill>
        <patternFill>
          <fgColor indexed="64"/>
          <bgColor theme="0"/>
        </patternFill>
      </fill>
      <alignment horizontal="left" vertical="center" textRotation="0" wrapText="0"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indent="0" justifyLastLine="0" shrinkToFit="0" readingOrder="0"/>
    </dxf>
    <dxf>
      <border>
        <bottom style="thin">
          <color theme="0" tint="-0.249977111117893"/>
        </bottom>
      </border>
    </dxf>
    <dxf>
      <fill>
        <patternFill patternType="solid">
          <fgColor indexed="64"/>
          <bgColor rgb="FF58267E"/>
        </patternFill>
      </fill>
      <alignment horizontal="general" vertical="center" textRotation="0" wrapText="0" indent="0" justifyLastLine="0" shrinkToFit="0" readingOrder="0"/>
      <border diagonalUp="0" diagonalDown="0" outline="0">
        <left style="thin">
          <color theme="0" tint="-0.249977111117893"/>
        </left>
        <right style="thin">
          <color theme="0" tint="-0.249977111117893"/>
        </right>
        <top/>
        <bottom/>
      </border>
    </dxf>
    <dxf>
      <fill>
        <patternFill>
          <fgColor indexed="64"/>
          <bgColor theme="0"/>
        </patternFill>
      </fill>
      <alignment horizontal="right" vertical="center" textRotation="0" wrapText="0" indent="1" justifyLastLine="0" shrinkToFit="0" readingOrder="0"/>
      <border diagonalUp="0" diagonalDown="0" outline="0">
        <left style="thin">
          <color theme="0" tint="-0.249977111117893"/>
        </left>
        <right/>
        <top style="thin">
          <color theme="0" tint="-0.249977111117893"/>
        </top>
        <bottom style="thin">
          <color theme="0" tint="-0.249977111117893"/>
        </bottom>
      </border>
    </dxf>
    <dxf>
      <fill>
        <patternFill>
          <fgColor indexed="64"/>
          <bgColor theme="0"/>
        </patternFill>
      </fill>
      <alignment horizontal="center" vertical="center" textRotation="0" wrapText="0" indent="0" justifyLastLine="0" shrinkToFit="0" readingOrder="0"/>
      <border diagonalUp="0" diagonalDown="0" outline="0">
        <left style="thin">
          <color theme="0" tint="-0.249977111117893"/>
        </left>
        <right/>
        <top style="thin">
          <color theme="0" tint="-0.249977111117893"/>
        </top>
        <bottom style="thin">
          <color theme="0" tint="-0.249977111117893"/>
        </bottom>
      </border>
    </dxf>
    <dxf>
      <fill>
        <patternFill>
          <fgColor indexed="64"/>
          <bgColor theme="0"/>
        </patternFill>
      </fill>
      <alignment horizontal="general" vertical="center" textRotation="0" wrapText="1"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horizontal="center" vertical="center" textRotation="0" wrapText="0" indent="0" justifyLastLine="0" shrinkToFit="0" readingOrder="0"/>
      <border diagonalUp="0" diagonalDown="0" outline="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horizontal="center" vertical="center" textRotation="0" wrapText="0" indent="0" justifyLastLine="0" shrinkToFit="0" readingOrder="0"/>
      <border diagonalUp="0" diagonalDown="0" outline="0">
        <left/>
        <right style="thin">
          <color theme="0" tint="-0.249977111117893"/>
        </right>
        <top style="thin">
          <color theme="0" tint="-0.249977111117893"/>
        </top>
        <bottom style="thin">
          <color theme="0" tint="-0.249977111117893"/>
        </bottom>
      </border>
    </dxf>
    <dxf>
      <font>
        <b/>
      </font>
      <fill>
        <patternFill>
          <fgColor indexed="64"/>
          <bgColor theme="0"/>
        </patternFill>
      </fill>
      <alignment horizontal="left" vertical="center" textRotation="0" wrapText="0" relativeIndent="-1" justifyLastLine="0" shrinkToFit="0" readingOrder="0"/>
      <border diagonalUp="0" diagonalDown="0" outline="0">
        <left/>
        <right style="thin">
          <color theme="0" tint="-0.249977111117893"/>
        </right>
        <top style="thin">
          <color theme="0" tint="-0.249977111117893"/>
        </top>
        <bottom style="thin">
          <color theme="0" tint="-0.249977111117893"/>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indent="0" justifyLastLine="0" shrinkToFit="0" readingOrder="0"/>
    </dxf>
    <dxf>
      <border>
        <bottom style="thin">
          <color theme="0" tint="-0.249977111117893"/>
        </bottom>
      </border>
    </dxf>
    <dxf>
      <fill>
        <patternFill patternType="solid">
          <fgColor indexed="64"/>
          <bgColor rgb="FF58267E"/>
        </patternFill>
      </fill>
      <alignment vertical="center" textRotation="0" wrapText="0" indent="0" justifyLastLine="0" shrinkToFit="0" readingOrder="0"/>
      <border diagonalUp="0" diagonalDown="0" outline="0">
        <left style="thin">
          <color theme="0" tint="-0.249977111117893"/>
        </left>
        <right style="thin">
          <color theme="0" tint="-0.249977111117893"/>
        </right>
        <top/>
        <bottom/>
      </border>
    </dxf>
    <dxf>
      <font>
        <strike val="0"/>
        <outline val="0"/>
        <shadow val="0"/>
        <u val="none"/>
        <vertAlign val="baseline"/>
        <sz val="14"/>
        <color theme="1"/>
        <name val="Calibri"/>
        <family val="2"/>
        <scheme val="minor"/>
      </font>
      <fill>
        <patternFill>
          <fgColor indexed="64"/>
          <bgColor theme="0"/>
        </patternFill>
      </fill>
      <alignment horizontal="right" vertical="center" textRotation="0" wrapText="0" indent="1" justifyLastLine="0" shrinkToFit="0" readingOrder="0"/>
      <border diagonalUp="0" diagonalDown="0">
        <left style="thin">
          <color theme="0" tint="-0.249977111117893"/>
        </left>
        <right/>
        <top/>
        <bottom/>
        <vertical style="thin">
          <color theme="0" tint="-0.249977111117893"/>
        </vertical>
        <horizontal style="thin">
          <color theme="0" tint="-0.249977111117893"/>
        </horizontal>
      </border>
    </dxf>
    <dxf>
      <numFmt numFmtId="0" formatCode="General"/>
      <fill>
        <patternFill>
          <fgColor indexed="64"/>
          <bgColor theme="0"/>
        </patternFill>
      </fill>
      <alignment horizontal="right" vertical="center" textRotation="0" wrapText="0" indent="1" justifyLastLine="0" shrinkToFit="0" readingOrder="0"/>
      <border diagonalUp="0" diagonalDown="0">
        <left style="thin">
          <color theme="0" tint="-0.249977111117893"/>
        </left>
        <right/>
        <top style="thin">
          <color theme="0" tint="-0.249977111117893"/>
        </top>
        <bottom style="thin">
          <color theme="0" tint="-0.249977111117893"/>
        </bottom>
        <vertical style="thin">
          <color theme="0" tint="-0.249977111117893"/>
        </vertical>
        <horizontal style="thin">
          <color theme="0" tint="-0.249977111117893"/>
        </horizontal>
      </border>
    </dxf>
    <dxf>
      <font>
        <strike val="0"/>
        <outline val="0"/>
        <shadow val="0"/>
        <u val="none"/>
        <vertAlign val="baseline"/>
        <sz val="14"/>
        <color theme="1"/>
        <name val="Calibri"/>
        <family val="2"/>
        <scheme val="minor"/>
      </font>
      <fill>
        <patternFill>
          <fgColor indexed="64"/>
          <bgColor theme="0"/>
        </patternFill>
      </fill>
      <alignment horizontal="right" vertical="center" textRotation="0" wrapText="0" indent="1" justifyLastLine="0" shrinkToFit="0" readingOrder="0"/>
      <border diagonalUp="0" diagonalDown="0">
        <left style="thin">
          <color theme="0" tint="-0.249977111117893"/>
        </left>
        <right style="thin">
          <color theme="0" tint="-0.249977111117893"/>
        </right>
        <top/>
        <bottom/>
        <vertical style="thin">
          <color theme="0" tint="-0.249977111117893"/>
        </vertical>
        <horizontal style="thin">
          <color theme="0" tint="-0.249977111117893"/>
        </horizontal>
      </border>
    </dxf>
    <dxf>
      <fill>
        <patternFill>
          <fgColor indexed="64"/>
          <bgColor theme="0"/>
        </patternFill>
      </fill>
      <alignment horizontal="right" vertical="center" textRotation="0" wrapText="0" indent="1"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vertical style="thin">
          <color theme="0" tint="-0.249977111117893"/>
        </vertical>
        <horizontal style="thin">
          <color theme="0" tint="-0.249977111117893"/>
        </horizontal>
      </border>
    </dxf>
    <dxf>
      <font>
        <strike val="0"/>
        <outline val="0"/>
        <shadow val="0"/>
        <u val="none"/>
        <vertAlign val="baseline"/>
        <sz val="14"/>
        <color theme="1"/>
        <name val="Calibri"/>
        <family val="2"/>
        <scheme val="minor"/>
      </font>
      <fill>
        <patternFill>
          <fgColor indexed="64"/>
          <bgColor theme="0"/>
        </patternFill>
      </fill>
      <alignment horizontal="right" vertical="center" textRotation="0" wrapText="0" indent="1" justifyLastLine="0" shrinkToFit="0" readingOrder="0"/>
      <border diagonalUp="0" diagonalDown="0">
        <left style="thin">
          <color theme="0" tint="-0.249977111117893"/>
        </left>
        <right style="thin">
          <color theme="0" tint="-0.249977111117893"/>
        </right>
        <top/>
        <bottom/>
        <vertical style="thin">
          <color theme="0" tint="-0.249977111117893"/>
        </vertical>
        <horizontal style="thin">
          <color theme="0" tint="-0.249977111117893"/>
        </horizontal>
      </border>
    </dxf>
    <dxf>
      <fill>
        <patternFill>
          <fgColor indexed="64"/>
          <bgColor theme="0"/>
        </patternFill>
      </fill>
      <alignment horizontal="right" vertical="center" textRotation="0" wrapText="0" indent="1" justifyLastLine="0" shrinkToFit="0" readingOrder="0"/>
      <border diagonalUp="0" diagonalDown="0">
        <left style="thin">
          <color theme="0" tint="-0.249977111117893"/>
        </left>
        <right style="thin">
          <color theme="0" tint="-0.249977111117893"/>
        </right>
        <top style="thin">
          <color theme="0" tint="-0.249977111117893"/>
        </top>
        <bottom style="thin">
          <color theme="0" tint="-0.249977111117893"/>
        </bottom>
        <vertical style="thin">
          <color theme="0" tint="-0.249977111117893"/>
        </vertical>
        <horizontal style="thin">
          <color theme="0" tint="-0.249977111117893"/>
        </horizontal>
      </border>
    </dxf>
    <dxf>
      <font>
        <strike val="0"/>
        <outline val="0"/>
        <shadow val="0"/>
        <u val="none"/>
        <vertAlign val="baseline"/>
        <sz val="14"/>
        <color theme="1"/>
        <name val="Calibri"/>
        <family val="2"/>
        <scheme val="minor"/>
      </font>
      <fill>
        <patternFill>
          <fgColor indexed="64"/>
          <bgColor theme="0"/>
        </patternFill>
      </fill>
      <alignment horizontal="left" vertical="center" textRotation="0" wrapText="0" indent="1" justifyLastLine="0" shrinkToFit="0" readingOrder="0"/>
      <border diagonalUp="0" diagonalDown="0">
        <left/>
        <right style="thin">
          <color theme="0" tint="-0.249977111117893"/>
        </right>
        <top/>
        <bottom/>
        <vertical style="thin">
          <color theme="0" tint="-0.249977111117893"/>
        </vertical>
        <horizontal style="thin">
          <color theme="0" tint="-0.249977111117893"/>
        </horizontal>
      </border>
    </dxf>
    <dxf>
      <fill>
        <patternFill>
          <fgColor indexed="64"/>
          <bgColor theme="0"/>
        </patternFill>
      </fill>
      <alignment horizontal="left" vertical="center" textRotation="0" wrapText="0" relativeIndent="1" justifyLastLine="0" shrinkToFit="0" readingOrder="0"/>
      <border diagonalUp="0" diagonalDown="0">
        <left/>
        <right style="thin">
          <color theme="0" tint="-0.249977111117893"/>
        </right>
        <top style="thin">
          <color theme="0" tint="-0.249977111117893"/>
        </top>
        <bottom style="thin">
          <color theme="0" tint="-0.249977111117893"/>
        </bottom>
        <vertical style="thin">
          <color theme="0" tint="-0.249977111117893"/>
        </vertical>
        <horizontal style="thin">
          <color theme="0" tint="-0.249977111117893"/>
        </horizontal>
      </border>
    </dxf>
    <dxf>
      <border>
        <top style="thin">
          <color theme="0" tint="-0.249977111117893"/>
        </top>
      </border>
    </dxf>
    <dxf>
      <font>
        <strike val="0"/>
        <outline val="0"/>
        <shadow val="0"/>
        <u val="none"/>
        <vertAlign val="baseline"/>
        <sz val="14"/>
        <color theme="1"/>
        <name val="Calibri"/>
        <family val="2"/>
        <scheme val="minor"/>
      </font>
      <fill>
        <patternFill>
          <fgColor indexed="64"/>
          <bgColor theme="0"/>
        </patternFill>
      </fill>
      <border diagonalUp="0" diagonalDown="0">
        <left style="thin">
          <color theme="0" tint="-0.249977111117893"/>
        </left>
        <right style="thin">
          <color theme="0" tint="-0.249977111117893"/>
        </right>
        <top/>
        <bottom/>
        <vertical style="thin">
          <color theme="0" tint="-0.249977111117893"/>
        </vertical>
        <horizontal style="thin">
          <color theme="0" tint="-0.249977111117893"/>
        </horizontal>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dxf>
    <dxf>
      <border>
        <bottom style="thin">
          <color theme="0" tint="-0.249977111117893"/>
        </bottom>
      </border>
    </dxf>
    <dxf>
      <fill>
        <patternFill patternType="solid">
          <fgColor indexed="64"/>
          <bgColor rgb="FF14905E"/>
        </patternFill>
      </fill>
      <border diagonalUp="0" diagonalDown="0">
        <left style="thin">
          <color theme="0" tint="-0.249977111117893"/>
        </left>
        <right style="thin">
          <color theme="0" tint="-0.249977111117893"/>
        </right>
        <top/>
        <bottom/>
        <vertical style="thin">
          <color theme="0" tint="-0.249977111117893"/>
        </vertical>
        <horizontal style="thin">
          <color theme="0" tint="-0.249977111117893"/>
        </horizontal>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indent="0" justifyLastLine="0" shrinkToFit="0" readingOrder="0"/>
    </dxf>
    <dxf>
      <border>
        <bottom style="thin">
          <color theme="0" tint="-0.249977111117893"/>
        </bottom>
      </border>
    </dxf>
    <dxf>
      <font>
        <strike val="0"/>
        <outline val="0"/>
        <shadow val="0"/>
        <u val="none"/>
        <vertAlign val="baseline"/>
        <sz val="11"/>
        <color theme="0"/>
        <name val="Calibri"/>
        <family val="2"/>
        <scheme val="minor"/>
      </font>
      <fill>
        <patternFill patternType="solid">
          <fgColor indexed="64"/>
          <bgColor rgb="FF0070C0"/>
        </patternFill>
      </fill>
      <alignment horizontal="general" vertical="center" textRotation="0" indent="0" justifyLastLine="0" shrinkToFit="0" readingOrder="0"/>
      <border diagonalUp="0" diagonalDown="0" outline="0">
        <left style="thin">
          <color theme="0" tint="-0.249977111117893"/>
        </left>
        <right style="thin">
          <color theme="0" tint="-0.249977111117893"/>
        </right>
        <top/>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indent="0" justifyLastLine="0" shrinkToFit="0" readingOrder="0"/>
    </dxf>
    <dxf>
      <border>
        <bottom style="thin">
          <color theme="0" tint="-0.249977111117893"/>
        </bottom>
      </border>
    </dxf>
    <dxf>
      <font>
        <strike val="0"/>
        <outline val="0"/>
        <shadow val="0"/>
        <u val="none"/>
        <vertAlign val="baseline"/>
        <sz val="11"/>
        <color theme="0"/>
        <name val="Calibri"/>
        <family val="2"/>
        <scheme val="minor"/>
      </font>
      <fill>
        <patternFill patternType="solid">
          <fgColor indexed="64"/>
          <bgColor rgb="FF0070C0"/>
        </patternFill>
      </fill>
      <alignment vertical="center" textRotation="0" indent="0" justifyLastLine="0" shrinkToFit="0" readingOrder="0"/>
      <border diagonalUp="0" diagonalDown="0" outline="0">
        <left style="thin">
          <color theme="0" tint="-0.249977111117893"/>
        </left>
        <right style="thin">
          <color theme="0" tint="-0.249977111117893"/>
        </right>
        <top/>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vertical="center" textRotation="0" indent="0" justifyLastLine="0" shrinkToFit="0" readingOrder="0"/>
    </dxf>
    <dxf>
      <border>
        <bottom style="thin">
          <color theme="0" tint="-0.249977111117893"/>
        </bottom>
      </border>
    </dxf>
    <dxf>
      <font>
        <strike val="0"/>
        <outline val="0"/>
        <shadow val="0"/>
        <u val="none"/>
        <vertAlign val="baseline"/>
        <sz val="11"/>
        <color theme="0"/>
        <name val="Calibri"/>
        <family val="2"/>
        <scheme val="minor"/>
      </font>
      <fill>
        <patternFill patternType="solid">
          <fgColor indexed="64"/>
          <bgColor rgb="FF0070C0"/>
        </patternFill>
      </fill>
      <alignment vertical="center" textRotation="0" indent="0" justifyLastLine="0" shrinkToFit="0" readingOrder="0"/>
      <border diagonalUp="0" diagonalDown="0" outline="0">
        <left style="thin">
          <color theme="0" tint="-0.249977111117893"/>
        </left>
        <right style="thin">
          <color theme="0" tint="-0.249977111117893"/>
        </right>
        <top/>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horizontal="general" vertical="center" textRotation="0" indent="0" justifyLastLine="0" shrinkToFit="0" readingOrder="0"/>
    </dxf>
    <dxf>
      <border>
        <bottom style="thin">
          <color theme="0" tint="-0.249977111117893"/>
        </bottom>
      </border>
    </dxf>
    <dxf>
      <font>
        <strike val="0"/>
        <outline val="0"/>
        <shadow val="0"/>
        <u val="none"/>
        <vertAlign val="baseline"/>
        <sz val="11"/>
        <color theme="0"/>
        <name val="Calibri"/>
        <family val="2"/>
        <scheme val="minor"/>
      </font>
      <fill>
        <patternFill patternType="solid">
          <fgColor indexed="64"/>
          <bgColor rgb="FF0070C0"/>
        </patternFill>
      </fill>
      <alignment vertical="center" textRotation="0" indent="0" justifyLastLine="0" shrinkToFit="0" readingOrder="0"/>
      <border diagonalUp="0" diagonalDown="0" outline="0">
        <left style="thin">
          <color theme="0" tint="-0.249977111117893"/>
        </left>
        <right style="thin">
          <color theme="0" tint="-0.249977111117893"/>
        </right>
        <top/>
        <bottom/>
      </border>
    </dxf>
    <dxf>
      <border>
        <top style="thin">
          <color theme="0" tint="-0.249977111117893"/>
        </top>
      </border>
    </dxf>
    <dxf>
      <border diagonalUp="0" diagonalDown="0">
        <left style="thin">
          <color theme="0" tint="-0.249977111117893"/>
        </left>
        <right style="thin">
          <color theme="0" tint="-0.249977111117893"/>
        </right>
        <top style="thin">
          <color theme="0" tint="-0.249977111117893"/>
        </top>
        <bottom style="thin">
          <color theme="0" tint="-0.249977111117893"/>
        </bottom>
      </border>
    </dxf>
    <dxf>
      <fill>
        <patternFill>
          <fgColor indexed="64"/>
          <bgColor theme="0"/>
        </patternFill>
      </fill>
      <alignment horizontal="left" textRotation="0" relativeIndent="1" justifyLastLine="0" shrinkToFit="0" readingOrder="0"/>
    </dxf>
    <dxf>
      <border>
        <bottom style="thin">
          <color theme="0" tint="-0.249977111117893"/>
        </bottom>
      </border>
    </dxf>
    <dxf>
      <fill>
        <patternFill patternType="solid">
          <fgColor indexed="64"/>
          <bgColor rgb="FFD2A000"/>
        </patternFill>
      </fill>
      <alignment horizontal="left" vertical="center" textRotation="0" indent="0" justifyLastLine="0" shrinkToFit="0" readingOrder="0"/>
      <border diagonalUp="0" diagonalDown="0">
        <left style="thin">
          <color theme="0" tint="-0.249977111117893"/>
        </left>
        <right style="thin">
          <color theme="0" tint="-0.249977111117893"/>
        </right>
        <top/>
        <bottom/>
        <vertical style="thin">
          <color theme="0" tint="-0.249977111117893"/>
        </vertical>
        <horizontal style="thin">
          <color theme="0" tint="-0.249977111117893"/>
        </horizontal>
      </border>
    </dxf>
  </dxfs>
  <tableStyles count="0" defaultTableStyle="TableStyleMedium2" defaultPivotStyle="PivotStyleLight16"/>
  <colors>
    <mruColors>
      <color rgb="FF30E29A"/>
      <color rgb="FF5BD4FF"/>
      <color rgb="FF81DEFF"/>
      <color rgb="FFB7ECFF"/>
      <color rgb="FFD1F3FF"/>
      <color rgb="FF14905E"/>
      <color rgb="FF1AB677"/>
      <color rgb="FF58267E"/>
      <color rgb="FFD2A000"/>
      <color rgb="FF9E75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Pontuação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radarChart>
        <c:radarStyle val="marker"/>
        <c:varyColors val="0"/>
        <c:ser>
          <c:idx val="0"/>
          <c:order val="0"/>
          <c:tx>
            <c:strRef>
              <c:f>Resultado!$C$4</c:f>
              <c:strCache>
                <c:ptCount val="1"/>
                <c:pt idx="0">
                  <c:v>Pontução</c:v>
                </c:pt>
              </c:strCache>
            </c:strRef>
          </c:tx>
          <c:spPr>
            <a:ln w="28575" cap="rnd">
              <a:solidFill>
                <a:schemeClr val="accent6"/>
              </a:solidFill>
              <a:round/>
            </a:ln>
            <a:effectLst/>
          </c:spPr>
          <c:marker>
            <c:symbol val="none"/>
          </c:marker>
          <c:cat>
            <c:strRef>
              <c:f>Resultado!$B$5:$B$9</c:f>
              <c:strCache>
                <c:ptCount val="4"/>
                <c:pt idx="0">
                  <c:v>Compras</c:v>
                </c:pt>
                <c:pt idx="1">
                  <c:v>Compliance</c:v>
                </c:pt>
                <c:pt idx="2">
                  <c:v>Financeiro</c:v>
                </c:pt>
                <c:pt idx="3">
                  <c:v>Legal</c:v>
                </c:pt>
              </c:strCache>
            </c:strRef>
          </c:cat>
          <c:val>
            <c:numRef>
              <c:f>Resultado!$C$5:$C$9</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0-C009-41B2-A45D-BCA0E39764F3}"/>
            </c:ext>
          </c:extLst>
        </c:ser>
        <c:dLbls>
          <c:showLegendKey val="0"/>
          <c:showVal val="0"/>
          <c:showCatName val="0"/>
          <c:showSerName val="0"/>
          <c:showPercent val="0"/>
          <c:showBubbleSize val="0"/>
        </c:dLbls>
        <c:axId val="630644808"/>
        <c:axId val="630639560"/>
      </c:radarChart>
      <c:catAx>
        <c:axId val="6306448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630639560"/>
        <c:crosses val="autoZero"/>
        <c:auto val="1"/>
        <c:lblAlgn val="ctr"/>
        <c:lblOffset val="100"/>
        <c:noMultiLvlLbl val="0"/>
      </c:catAx>
      <c:valAx>
        <c:axId val="630639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6306448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Pontuação por Área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0"/>
          <c:order val="0"/>
          <c:tx>
            <c:v>Pontuacao</c:v>
          </c:tx>
          <c:spPr>
            <a:solidFill>
              <a:schemeClr val="accent6"/>
            </a:solidFill>
            <a:ln>
              <a:noFill/>
            </a:ln>
            <a:effectLst/>
          </c:spPr>
          <c:invertIfNegative val="0"/>
          <c:cat>
            <c:strRef>
              <c:f>Resultado!$B$5:$B$9</c:f>
              <c:strCache>
                <c:ptCount val="4"/>
                <c:pt idx="0">
                  <c:v>Compras</c:v>
                </c:pt>
                <c:pt idx="1">
                  <c:v>Compliance</c:v>
                </c:pt>
                <c:pt idx="2">
                  <c:v>Financeiro</c:v>
                </c:pt>
                <c:pt idx="3">
                  <c:v>Legal</c:v>
                </c:pt>
              </c:strCache>
            </c:strRef>
          </c:cat>
          <c:val>
            <c:numRef>
              <c:f>Resultado!$C$5:$C$9</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1-DB5A-4DDA-A83E-2219FAC7E4F1}"/>
            </c:ext>
          </c:extLst>
        </c:ser>
        <c:dLbls>
          <c:showLegendKey val="0"/>
          <c:showVal val="0"/>
          <c:showCatName val="0"/>
          <c:showSerName val="0"/>
          <c:showPercent val="0"/>
          <c:showBubbleSize val="0"/>
        </c:dLbls>
        <c:gapWidth val="33"/>
        <c:overlap val="-30"/>
        <c:axId val="705246104"/>
        <c:axId val="705246760"/>
      </c:barChart>
      <c:catAx>
        <c:axId val="70524610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Área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pt-BR"/>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705246760"/>
        <c:crosses val="autoZero"/>
        <c:auto val="1"/>
        <c:lblAlgn val="ctr"/>
        <c:lblOffset val="100"/>
        <c:noMultiLvlLbl val="0"/>
      </c:catAx>
      <c:valAx>
        <c:axId val="70524676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Pontuação</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pt-BR"/>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70524610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8"/>
    </mc:Choice>
    <mc:Fallback>
      <c:style val="8"/>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bar"/>
        <c:grouping val="stacked"/>
        <c:varyColors val="0"/>
        <c:ser>
          <c:idx val="1"/>
          <c:order val="0"/>
          <c:tx>
            <c:strRef>
              <c:f>Resultado!$D$4</c:f>
              <c:strCache>
                <c:ptCount val="1"/>
                <c:pt idx="0">
                  <c:v>Alertas</c:v>
                </c:pt>
              </c:strCache>
            </c:strRef>
          </c:tx>
          <c:spPr>
            <a:solidFill>
              <a:schemeClr val="accent6">
                <a:tint val="77000"/>
              </a:schemeClr>
            </a:solidFill>
            <a:ln>
              <a:noFill/>
            </a:ln>
            <a:effectLst/>
          </c:spPr>
          <c:invertIfNegative val="0"/>
          <c:cat>
            <c:strRef>
              <c:f>Resultado!$B$5:$B$9</c:f>
              <c:strCache>
                <c:ptCount val="4"/>
                <c:pt idx="0">
                  <c:v>Compras</c:v>
                </c:pt>
                <c:pt idx="1">
                  <c:v>Compliance</c:v>
                </c:pt>
                <c:pt idx="2">
                  <c:v>Financeiro</c:v>
                </c:pt>
                <c:pt idx="3">
                  <c:v>Legal</c:v>
                </c:pt>
              </c:strCache>
            </c:strRef>
          </c:cat>
          <c:val>
            <c:numRef>
              <c:f>Resultado!$D$5:$D$9</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1-B51B-4580-8C26-E879A2608E5F}"/>
            </c:ext>
          </c:extLst>
        </c:ser>
        <c:dLbls>
          <c:showLegendKey val="0"/>
          <c:showVal val="0"/>
          <c:showCatName val="0"/>
          <c:showSerName val="0"/>
          <c:showPercent val="0"/>
          <c:showBubbleSize val="0"/>
        </c:dLbls>
        <c:gapWidth val="150"/>
        <c:overlap val="100"/>
        <c:axId val="366986064"/>
        <c:axId val="366982456"/>
      </c:barChart>
      <c:catAx>
        <c:axId val="36698606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66982456"/>
        <c:crosses val="autoZero"/>
        <c:auto val="1"/>
        <c:lblAlgn val="ctr"/>
        <c:lblOffset val="100"/>
        <c:noMultiLvlLbl val="0"/>
      </c:catAx>
      <c:valAx>
        <c:axId val="366982456"/>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669860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https://clickcompliance.com" TargetMode="External"/><Relationship Id="rId5" Type="http://schemas.openxmlformats.org/officeDocument/2006/relationships/hyperlink" Target="https://clickcompliance.com/agende-demonstracao/?utm_campaign=agende-demonstracao&amp;utm_medium=content&amp;utm_source=recurso&amp;utm_content=botao-planilha" TargetMode="External"/><Relationship Id="rId4" Type="http://schemas.openxmlformats.org/officeDocument/2006/relationships/image" Target="../media/image3.sv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10</xdr:col>
      <xdr:colOff>596152</xdr:colOff>
      <xdr:row>0</xdr:row>
      <xdr:rowOff>257176</xdr:rowOff>
    </xdr:from>
    <xdr:to>
      <xdr:col>14</xdr:col>
      <xdr:colOff>202822</xdr:colOff>
      <xdr:row>0</xdr:row>
      <xdr:rowOff>952500</xdr:rowOff>
    </xdr:to>
    <xdr:pic>
      <xdr:nvPicPr>
        <xdr:cNvPr id="3" name="Imagem 2">
          <a:hlinkClick xmlns:r="http://schemas.openxmlformats.org/officeDocument/2006/relationships" r:id="rId1"/>
          <a:extLst>
            <a:ext uri="{FF2B5EF4-FFF2-40B4-BE49-F238E27FC236}">
              <a16:creationId xmlns:a16="http://schemas.microsoft.com/office/drawing/2014/main" id="{43093A09-C846-4788-8C31-EB3B2693526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396877" y="257176"/>
          <a:ext cx="2045070" cy="695324"/>
        </a:xfrm>
        <a:prstGeom prst="rect">
          <a:avLst/>
        </a:prstGeom>
      </xdr:spPr>
    </xdr:pic>
    <xdr:clientData/>
  </xdr:twoCellAnchor>
  <xdr:twoCellAnchor editAs="oneCell">
    <xdr:from>
      <xdr:col>0</xdr:col>
      <xdr:colOff>276225</xdr:colOff>
      <xdr:row>0</xdr:row>
      <xdr:rowOff>266700</xdr:rowOff>
    </xdr:from>
    <xdr:to>
      <xdr:col>1</xdr:col>
      <xdr:colOff>533400</xdr:colOff>
      <xdr:row>0</xdr:row>
      <xdr:rowOff>885825</xdr:rowOff>
    </xdr:to>
    <xdr:pic>
      <xdr:nvPicPr>
        <xdr:cNvPr id="5" name="Gráfico 4">
          <a:extLst>
            <a:ext uri="{FF2B5EF4-FFF2-40B4-BE49-F238E27FC236}">
              <a16:creationId xmlns:a16="http://schemas.microsoft.com/office/drawing/2014/main" id="{BC9E1657-D327-4B61-A103-F193D2777391}"/>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276225" y="266700"/>
          <a:ext cx="619125" cy="619125"/>
        </a:xfrm>
        <a:prstGeom prst="rect">
          <a:avLst/>
        </a:prstGeom>
      </xdr:spPr>
    </xdr:pic>
    <xdr:clientData/>
  </xdr:twoCellAnchor>
  <xdr:twoCellAnchor>
    <xdr:from>
      <xdr:col>0</xdr:col>
      <xdr:colOff>314325</xdr:colOff>
      <xdr:row>4</xdr:row>
      <xdr:rowOff>0</xdr:rowOff>
    </xdr:from>
    <xdr:to>
      <xdr:col>7</xdr:col>
      <xdr:colOff>304800</xdr:colOff>
      <xdr:row>8</xdr:row>
      <xdr:rowOff>47625</xdr:rowOff>
    </xdr:to>
    <xdr:sp macro="" textlink="">
      <xdr:nvSpPr>
        <xdr:cNvPr id="6" name="CaixaDeTexto 5">
          <a:extLst>
            <a:ext uri="{FF2B5EF4-FFF2-40B4-BE49-F238E27FC236}">
              <a16:creationId xmlns:a16="http://schemas.microsoft.com/office/drawing/2014/main" id="{EB00BA01-1ADF-4A9D-A1F6-FD0F20944227}"/>
            </a:ext>
          </a:extLst>
        </xdr:cNvPr>
        <xdr:cNvSpPr txBox="1"/>
      </xdr:nvSpPr>
      <xdr:spPr>
        <a:xfrm>
          <a:off x="314325" y="2047875"/>
          <a:ext cx="4048125" cy="819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solidFill>
                <a:schemeClr val="bg2">
                  <a:lumMod val="50000"/>
                </a:schemeClr>
              </a:solidFill>
            </a:rPr>
            <a:t>O objetivo desta planilha é servir como uma template para que você consiga</a:t>
          </a:r>
          <a:r>
            <a:rPr lang="pt-BR" sz="1100" baseline="0">
              <a:solidFill>
                <a:schemeClr val="bg2">
                  <a:lumMod val="50000"/>
                </a:schemeClr>
              </a:solidFill>
            </a:rPr>
            <a:t> implementar, de forma simples, um processo de Due Diligence com os fornecedores da sua empresa. Desta forma, juntos, construiremos um país mais ético e justo.</a:t>
          </a:r>
          <a:endParaRPr lang="pt-BR" sz="1100">
            <a:solidFill>
              <a:schemeClr val="bg2">
                <a:lumMod val="50000"/>
              </a:schemeClr>
            </a:solidFill>
          </a:endParaRPr>
        </a:p>
      </xdr:txBody>
    </xdr:sp>
    <xdr:clientData/>
  </xdr:twoCellAnchor>
  <xdr:twoCellAnchor>
    <xdr:from>
      <xdr:col>10</xdr:col>
      <xdr:colOff>9525</xdr:colOff>
      <xdr:row>5</xdr:row>
      <xdr:rowOff>38102</xdr:rowOff>
    </xdr:from>
    <xdr:to>
      <xdr:col>16</xdr:col>
      <xdr:colOff>371475</xdr:colOff>
      <xdr:row>13</xdr:row>
      <xdr:rowOff>85726</xdr:rowOff>
    </xdr:to>
    <xdr:sp macro="" textlink="">
      <xdr:nvSpPr>
        <xdr:cNvPr id="7" name="CaixaDeTexto 6">
          <a:extLst>
            <a:ext uri="{FF2B5EF4-FFF2-40B4-BE49-F238E27FC236}">
              <a16:creationId xmlns:a16="http://schemas.microsoft.com/office/drawing/2014/main" id="{0A9C9613-3B9D-49EA-A513-F52B867CB820}"/>
            </a:ext>
          </a:extLst>
        </xdr:cNvPr>
        <xdr:cNvSpPr txBox="1"/>
      </xdr:nvSpPr>
      <xdr:spPr>
        <a:xfrm>
          <a:off x="5810250" y="2381252"/>
          <a:ext cx="4019550" cy="160972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solidFill>
                <a:schemeClr val="tx1">
                  <a:lumMod val="65000"/>
                  <a:lumOff val="35000"/>
                </a:schemeClr>
              </a:solidFill>
            </a:rPr>
            <a:t>Preencha as abas</a:t>
          </a:r>
          <a:r>
            <a:rPr lang="pt-BR" sz="1100" baseline="0">
              <a:solidFill>
                <a:schemeClr val="tx1">
                  <a:lumMod val="65000"/>
                  <a:lumOff val="35000"/>
                </a:schemeClr>
              </a:solidFill>
            </a:rPr>
            <a:t> de configuração identificadas com a cor roxa no final da lista de abas. As abas </a:t>
          </a:r>
          <a:r>
            <a:rPr lang="pt-BR" sz="1100" b="1" baseline="0">
              <a:solidFill>
                <a:srgbClr val="7030A0"/>
              </a:solidFill>
            </a:rPr>
            <a:t>Critérios</a:t>
          </a:r>
          <a:r>
            <a:rPr lang="pt-BR" sz="1100" baseline="0">
              <a:solidFill>
                <a:schemeClr val="tx1">
                  <a:lumMod val="65000"/>
                  <a:lumOff val="35000"/>
                </a:schemeClr>
              </a:solidFill>
            </a:rPr>
            <a:t>, </a:t>
          </a:r>
          <a:r>
            <a:rPr lang="pt-BR" sz="1100" b="1" baseline="0">
              <a:solidFill>
                <a:srgbClr val="7030A0"/>
              </a:solidFill>
            </a:rPr>
            <a:t>Verificação</a:t>
          </a:r>
          <a:r>
            <a:rPr lang="pt-BR" sz="1100" baseline="0">
              <a:solidFill>
                <a:schemeClr val="tx1">
                  <a:lumMod val="65000"/>
                  <a:lumOff val="35000"/>
                </a:schemeClr>
              </a:solidFill>
            </a:rPr>
            <a:t> e </a:t>
          </a:r>
          <a:r>
            <a:rPr lang="pt-BR" sz="1100" b="1" baseline="0">
              <a:solidFill>
                <a:srgbClr val="7030A0"/>
              </a:solidFill>
            </a:rPr>
            <a:t>Parâmetros</a:t>
          </a:r>
          <a:r>
            <a:rPr lang="pt-BR" sz="1100" baseline="0">
              <a:solidFill>
                <a:schemeClr val="tx1">
                  <a:lumMod val="65000"/>
                  <a:lumOff val="35000"/>
                </a:schemeClr>
              </a:solidFill>
            </a:rPr>
            <a:t>, são configurações comuns à todos os processos de due diligence realizados na sua empresa. </a:t>
          </a:r>
        </a:p>
        <a:p>
          <a:endParaRPr lang="pt-BR" sz="1100" baseline="0">
            <a:solidFill>
              <a:schemeClr val="tx1">
                <a:lumMod val="65000"/>
                <a:lumOff val="35000"/>
              </a:schemeClr>
            </a:solidFill>
          </a:endParaRPr>
        </a:p>
        <a:p>
          <a:r>
            <a:rPr lang="pt-BR" sz="1050" i="1" baseline="0">
              <a:solidFill>
                <a:srgbClr val="7030A0"/>
              </a:solidFill>
            </a:rPr>
            <a:t>*Após o preenchimento dessas abas sugerimos que elas sejam ocultadas ou bloqueadas para evitar que sejam alteradas gerando uma análise diferenciada entre documento. Esse documento servirá de base para todas as análises futuras.</a:t>
          </a:r>
        </a:p>
      </xdr:txBody>
    </xdr:sp>
    <xdr:clientData/>
  </xdr:twoCellAnchor>
  <xdr:twoCellAnchor>
    <xdr:from>
      <xdr:col>10</xdr:col>
      <xdr:colOff>19050</xdr:colOff>
      <xdr:row>15</xdr:row>
      <xdr:rowOff>66676</xdr:rowOff>
    </xdr:from>
    <xdr:to>
      <xdr:col>16</xdr:col>
      <xdr:colOff>380999</xdr:colOff>
      <xdr:row>21</xdr:row>
      <xdr:rowOff>28575</xdr:rowOff>
    </xdr:to>
    <xdr:sp macro="" textlink="">
      <xdr:nvSpPr>
        <xdr:cNvPr id="8" name="CaixaDeTexto 7">
          <a:extLst>
            <a:ext uri="{FF2B5EF4-FFF2-40B4-BE49-F238E27FC236}">
              <a16:creationId xmlns:a16="http://schemas.microsoft.com/office/drawing/2014/main" id="{8E93A73B-CF04-4ED1-8E5C-05E733541977}"/>
            </a:ext>
          </a:extLst>
        </xdr:cNvPr>
        <xdr:cNvSpPr txBox="1"/>
      </xdr:nvSpPr>
      <xdr:spPr>
        <a:xfrm>
          <a:off x="5819775" y="4362451"/>
          <a:ext cx="4019549" cy="1142999"/>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solidFill>
                <a:schemeClr val="tx1">
                  <a:lumMod val="65000"/>
                  <a:lumOff val="35000"/>
                </a:schemeClr>
              </a:solidFill>
            </a:rPr>
            <a:t>Após preencher as abas do </a:t>
          </a:r>
          <a:r>
            <a:rPr lang="pt-BR" sz="1100" b="1">
              <a:solidFill>
                <a:schemeClr val="tx1">
                  <a:lumMod val="65000"/>
                  <a:lumOff val="35000"/>
                </a:schemeClr>
              </a:solidFill>
            </a:rPr>
            <a:t>passo 1</a:t>
          </a:r>
          <a:r>
            <a:rPr lang="pt-BR" sz="1100" b="0">
              <a:solidFill>
                <a:schemeClr val="tx1">
                  <a:lumMod val="65000"/>
                  <a:lumOff val="35000"/>
                </a:schemeClr>
              </a:solidFill>
            </a:rPr>
            <a:t>,</a:t>
          </a:r>
          <a:r>
            <a:rPr lang="pt-BR" sz="1100" b="0" baseline="0">
              <a:solidFill>
                <a:schemeClr val="tx1">
                  <a:lumMod val="65000"/>
                  <a:lumOff val="35000"/>
                </a:schemeClr>
              </a:solidFill>
            </a:rPr>
            <a:t> faça uma cópia do arquivo para ser usada com cada fornecedor.</a:t>
          </a:r>
          <a:endParaRPr lang="pt-BR" sz="1100" b="1">
            <a:solidFill>
              <a:schemeClr val="tx1">
                <a:lumMod val="65000"/>
                <a:lumOff val="35000"/>
              </a:schemeClr>
            </a:solidFill>
          </a:endParaRPr>
        </a:p>
        <a:p>
          <a:r>
            <a:rPr lang="pt-BR" sz="1100">
              <a:solidFill>
                <a:schemeClr val="tx1">
                  <a:lumMod val="65000"/>
                  <a:lumOff val="35000"/>
                </a:schemeClr>
              </a:solidFill>
            </a:rPr>
            <a:t>Preencha as</a:t>
          </a:r>
          <a:r>
            <a:rPr lang="pt-BR" sz="1100" baseline="0">
              <a:solidFill>
                <a:schemeClr val="tx1">
                  <a:lumMod val="65000"/>
                  <a:lumOff val="35000"/>
                </a:schemeClr>
              </a:solidFill>
            </a:rPr>
            <a:t> abas </a:t>
          </a:r>
          <a:r>
            <a:rPr lang="pt-BR" sz="1100" b="1" baseline="0">
              <a:solidFill>
                <a:srgbClr val="9E7500"/>
              </a:solidFill>
            </a:rPr>
            <a:t>Identificação</a:t>
          </a:r>
          <a:r>
            <a:rPr lang="pt-BR" sz="1100" baseline="0">
              <a:solidFill>
                <a:schemeClr val="tx1">
                  <a:lumMod val="65000"/>
                  <a:lumOff val="35000"/>
                </a:schemeClr>
              </a:solidFill>
            </a:rPr>
            <a:t> e </a:t>
          </a:r>
          <a:r>
            <a:rPr lang="pt-BR" sz="1100" b="1" baseline="0">
              <a:solidFill>
                <a:srgbClr val="9E7500"/>
              </a:solidFill>
            </a:rPr>
            <a:t>Classificação</a:t>
          </a:r>
          <a:r>
            <a:rPr lang="pt-BR" sz="1100" baseline="0">
              <a:solidFill>
                <a:schemeClr val="tx1">
                  <a:lumMod val="65000"/>
                  <a:lumOff val="35000"/>
                </a:schemeClr>
              </a:solidFill>
            </a:rPr>
            <a:t>, identificadas pela cor amarela na lista de abas. Nessas abas você irá inserir as informações especificas de cada fornecedor que passará pelo seu processo de Due Diligence.</a:t>
          </a:r>
        </a:p>
      </xdr:txBody>
    </xdr:sp>
    <xdr:clientData/>
  </xdr:twoCellAnchor>
  <xdr:twoCellAnchor>
    <xdr:from>
      <xdr:col>10</xdr:col>
      <xdr:colOff>19050</xdr:colOff>
      <xdr:row>23</xdr:row>
      <xdr:rowOff>19051</xdr:rowOff>
    </xdr:from>
    <xdr:to>
      <xdr:col>16</xdr:col>
      <xdr:colOff>381000</xdr:colOff>
      <xdr:row>28</xdr:row>
      <xdr:rowOff>66675</xdr:rowOff>
    </xdr:to>
    <xdr:sp macro="" textlink="">
      <xdr:nvSpPr>
        <xdr:cNvPr id="9" name="CaixaDeTexto 8">
          <a:extLst>
            <a:ext uri="{FF2B5EF4-FFF2-40B4-BE49-F238E27FC236}">
              <a16:creationId xmlns:a16="http://schemas.microsoft.com/office/drawing/2014/main" id="{2457543A-8E54-4405-A501-47ED0DD2EC35}"/>
            </a:ext>
          </a:extLst>
        </xdr:cNvPr>
        <xdr:cNvSpPr txBox="1"/>
      </xdr:nvSpPr>
      <xdr:spPr>
        <a:xfrm>
          <a:off x="5819775" y="5876926"/>
          <a:ext cx="4019550" cy="1000124"/>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pt-BR" sz="1100">
              <a:solidFill>
                <a:schemeClr val="tx1">
                  <a:lumMod val="65000"/>
                  <a:lumOff val="35000"/>
                </a:schemeClr>
              </a:solidFill>
            </a:rPr>
            <a:t>As abas </a:t>
          </a:r>
          <a:r>
            <a:rPr lang="pt-BR" sz="1100" b="1">
              <a:solidFill>
                <a:schemeClr val="accent5">
                  <a:lumMod val="75000"/>
                </a:schemeClr>
              </a:solidFill>
            </a:rPr>
            <a:t>Compras</a:t>
          </a:r>
          <a:r>
            <a:rPr lang="pt-BR" sz="1100">
              <a:solidFill>
                <a:schemeClr val="tx1">
                  <a:lumMod val="65000"/>
                  <a:lumOff val="35000"/>
                </a:schemeClr>
              </a:solidFill>
            </a:rPr>
            <a:t>, </a:t>
          </a:r>
          <a:r>
            <a:rPr lang="pt-BR" sz="1100" b="1">
              <a:solidFill>
                <a:schemeClr val="accent5">
                  <a:lumMod val="75000"/>
                </a:schemeClr>
              </a:solidFill>
            </a:rPr>
            <a:t>Compliance</a:t>
          </a:r>
          <a:r>
            <a:rPr lang="pt-BR" sz="1100">
              <a:solidFill>
                <a:schemeClr val="tx1">
                  <a:lumMod val="65000"/>
                  <a:lumOff val="35000"/>
                </a:schemeClr>
              </a:solidFill>
            </a:rPr>
            <a:t>, </a:t>
          </a:r>
          <a:r>
            <a:rPr lang="pt-BR" sz="1100" b="1">
              <a:solidFill>
                <a:schemeClr val="accent5">
                  <a:lumMod val="75000"/>
                </a:schemeClr>
              </a:solidFill>
            </a:rPr>
            <a:t>Financeiro</a:t>
          </a:r>
          <a:r>
            <a:rPr lang="pt-BR" sz="1100" baseline="0">
              <a:solidFill>
                <a:schemeClr val="tx1">
                  <a:lumMod val="65000"/>
                  <a:lumOff val="35000"/>
                </a:schemeClr>
              </a:solidFill>
            </a:rPr>
            <a:t> e </a:t>
          </a:r>
          <a:r>
            <a:rPr lang="pt-BR" sz="1100" b="1" baseline="0">
              <a:solidFill>
                <a:schemeClr val="accent5">
                  <a:lumMod val="75000"/>
                </a:schemeClr>
              </a:solidFill>
            </a:rPr>
            <a:t>Legal</a:t>
          </a:r>
          <a:r>
            <a:rPr lang="pt-BR" sz="1100" baseline="0">
              <a:solidFill>
                <a:schemeClr val="tx1">
                  <a:lumMod val="65000"/>
                  <a:lumOff val="35000"/>
                </a:schemeClr>
              </a:solidFill>
            </a:rPr>
            <a:t>, identificadas pela cor azul, devem ser preenchidas pelos responsáveis pelos respectivos setores na sua empresa. As questões que irão aparecer nessas abas, para cada setor, irão variar de acordo com a classificação inicial feita na aba </a:t>
          </a:r>
          <a:r>
            <a:rPr lang="pt-BR" sz="1100" b="1" baseline="0">
              <a:solidFill>
                <a:srgbClr val="9E7500"/>
              </a:solidFill>
            </a:rPr>
            <a:t>Classificação</a:t>
          </a:r>
          <a:r>
            <a:rPr lang="pt-BR" sz="1100" baseline="0">
              <a:solidFill>
                <a:schemeClr val="tx1">
                  <a:lumMod val="65000"/>
                  <a:lumOff val="35000"/>
                </a:schemeClr>
              </a:solidFill>
            </a:rPr>
            <a:t>.</a:t>
          </a:r>
        </a:p>
      </xdr:txBody>
    </xdr:sp>
    <xdr:clientData/>
  </xdr:twoCellAnchor>
  <xdr:twoCellAnchor>
    <xdr:from>
      <xdr:col>10</xdr:col>
      <xdr:colOff>9524</xdr:colOff>
      <xdr:row>30</xdr:row>
      <xdr:rowOff>57151</xdr:rowOff>
    </xdr:from>
    <xdr:to>
      <xdr:col>16</xdr:col>
      <xdr:colOff>380999</xdr:colOff>
      <xdr:row>34</xdr:row>
      <xdr:rowOff>66676</xdr:rowOff>
    </xdr:to>
    <xdr:sp macro="" textlink="">
      <xdr:nvSpPr>
        <xdr:cNvPr id="10" name="CaixaDeTexto 9">
          <a:extLst>
            <a:ext uri="{FF2B5EF4-FFF2-40B4-BE49-F238E27FC236}">
              <a16:creationId xmlns:a16="http://schemas.microsoft.com/office/drawing/2014/main" id="{1C01E561-CE58-4D43-8B7D-36F20384B434}"/>
            </a:ext>
          </a:extLst>
        </xdr:cNvPr>
        <xdr:cNvSpPr txBox="1"/>
      </xdr:nvSpPr>
      <xdr:spPr>
        <a:xfrm>
          <a:off x="5810249" y="7248526"/>
          <a:ext cx="4029075" cy="78105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pt-BR" sz="1100" baseline="0">
              <a:solidFill>
                <a:schemeClr val="tx1">
                  <a:lumMod val="65000"/>
                  <a:lumOff val="35000"/>
                </a:schemeClr>
              </a:solidFill>
            </a:rPr>
            <a:t>Você encontrará o resultado do cálculo de risco na aba </a:t>
          </a:r>
          <a:r>
            <a:rPr lang="pt-BR" sz="1100" b="1" baseline="0">
              <a:solidFill>
                <a:srgbClr val="14905E"/>
              </a:solidFill>
            </a:rPr>
            <a:t>Resultado</a:t>
          </a:r>
          <a:r>
            <a:rPr lang="pt-BR" sz="1100" baseline="0">
              <a:solidFill>
                <a:schemeClr val="tx1">
                  <a:lumMod val="65000"/>
                  <a:lumOff val="35000"/>
                </a:schemeClr>
              </a:solidFill>
            </a:rPr>
            <a:t>, identificada pela cor verde. Essa página vai atualizando os seus dados e gráficos automaticamente, de acordo com o preenchimento das outras abas. </a:t>
          </a:r>
        </a:p>
      </xdr:txBody>
    </xdr:sp>
    <xdr:clientData/>
  </xdr:twoCellAnchor>
  <xdr:twoCellAnchor>
    <xdr:from>
      <xdr:col>0</xdr:col>
      <xdr:colOff>314325</xdr:colOff>
      <xdr:row>12</xdr:row>
      <xdr:rowOff>57149</xdr:rowOff>
    </xdr:from>
    <xdr:to>
      <xdr:col>7</xdr:col>
      <xdr:colOff>304800</xdr:colOff>
      <xdr:row>24</xdr:row>
      <xdr:rowOff>104774</xdr:rowOff>
    </xdr:to>
    <xdr:sp macro="" textlink="">
      <xdr:nvSpPr>
        <xdr:cNvPr id="11" name="CaixaDeTexto 10">
          <a:extLst>
            <a:ext uri="{FF2B5EF4-FFF2-40B4-BE49-F238E27FC236}">
              <a16:creationId xmlns:a16="http://schemas.microsoft.com/office/drawing/2014/main" id="{AA4B42B8-12B1-4C17-8203-69FF77C30EF9}"/>
            </a:ext>
          </a:extLst>
        </xdr:cNvPr>
        <xdr:cNvSpPr txBox="1"/>
      </xdr:nvSpPr>
      <xdr:spPr>
        <a:xfrm>
          <a:off x="314325" y="3657599"/>
          <a:ext cx="4048125" cy="2371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b="0" i="0">
              <a:solidFill>
                <a:schemeClr val="bg2">
                  <a:lumMod val="50000"/>
                </a:schemeClr>
              </a:solidFill>
              <a:effectLst/>
              <a:latin typeface="+mn-lt"/>
              <a:ea typeface="+mn-ea"/>
              <a:cs typeface="+mn-cs"/>
            </a:rPr>
            <a:t>O clickCompliance é um software de Compliance desenvolvido pela Ímpeto, uma empresa com mais de 20 anos de mercado.</a:t>
          </a:r>
        </a:p>
        <a:p>
          <a:endParaRPr lang="pt-BR" sz="1100" b="0" i="0">
            <a:solidFill>
              <a:schemeClr val="bg2">
                <a:lumMod val="50000"/>
              </a:schemeClr>
            </a:solidFill>
            <a:effectLst/>
            <a:latin typeface="+mn-lt"/>
            <a:ea typeface="+mn-ea"/>
            <a:cs typeface="+mn-cs"/>
          </a:endParaRPr>
        </a:p>
        <a:p>
          <a:r>
            <a:rPr lang="pt-BR" sz="1100" b="0" i="0">
              <a:solidFill>
                <a:schemeClr val="bg2">
                  <a:lumMod val="50000"/>
                </a:schemeClr>
              </a:solidFill>
              <a:effectLst/>
              <a:latin typeface="+mn-lt"/>
              <a:ea typeface="+mn-ea"/>
              <a:cs typeface="+mn-cs"/>
            </a:rPr>
            <a:t>Os 5 módulos, Governança de Documentos, Canal de Denúncias, Treinamento de Compliance, Formulários de Compliance e o Compliance Bot, tornam o trabalho do Compliance mais eficiente. Além disso, disponibilizam evidências da eficácia do programa de integridade caso empresas venham a ser acusadas de atos criminosos (fraude, lavagem de dinheiro, corrupção). </a:t>
          </a:r>
        </a:p>
        <a:p>
          <a:endParaRPr lang="pt-BR" sz="1100" b="0" i="0">
            <a:solidFill>
              <a:schemeClr val="bg2">
                <a:lumMod val="50000"/>
              </a:schemeClr>
            </a:solidFill>
            <a:effectLst/>
            <a:latin typeface="+mn-lt"/>
            <a:ea typeface="+mn-ea"/>
            <a:cs typeface="+mn-cs"/>
          </a:endParaRPr>
        </a:p>
        <a:p>
          <a:r>
            <a:rPr lang="pt-BR" sz="1100" b="0" i="0">
              <a:solidFill>
                <a:schemeClr val="bg2">
                  <a:lumMod val="50000"/>
                </a:schemeClr>
              </a:solidFill>
              <a:effectLst/>
              <a:latin typeface="+mn-lt"/>
              <a:ea typeface="+mn-ea"/>
              <a:cs typeface="+mn-cs"/>
            </a:rPr>
            <a:t>Quer</a:t>
          </a:r>
          <a:r>
            <a:rPr lang="pt-BR" sz="1100" b="0" i="0" baseline="0">
              <a:solidFill>
                <a:schemeClr val="bg2">
                  <a:lumMod val="50000"/>
                </a:schemeClr>
              </a:solidFill>
              <a:effectLst/>
              <a:latin typeface="+mn-lt"/>
              <a:ea typeface="+mn-ea"/>
              <a:cs typeface="+mn-cs"/>
            </a:rPr>
            <a:t> saber mais sobre o clickCompliance? Agende uma demonstração usando o botão abaixo e conheça o software que vai revolucionar a gestão do Compliance na sua empresa.</a:t>
          </a:r>
          <a:endParaRPr lang="pt-BR" sz="1100" b="0" i="0">
            <a:solidFill>
              <a:schemeClr val="bg2">
                <a:lumMod val="50000"/>
              </a:schemeClr>
            </a:solidFill>
            <a:effectLst/>
            <a:latin typeface="+mn-lt"/>
            <a:ea typeface="+mn-ea"/>
            <a:cs typeface="+mn-cs"/>
          </a:endParaRPr>
        </a:p>
      </xdr:txBody>
    </xdr:sp>
    <xdr:clientData/>
  </xdr:twoCellAnchor>
  <xdr:twoCellAnchor>
    <xdr:from>
      <xdr:col>1</xdr:col>
      <xdr:colOff>38100</xdr:colOff>
      <xdr:row>24</xdr:row>
      <xdr:rowOff>152400</xdr:rowOff>
    </xdr:from>
    <xdr:to>
      <xdr:col>7</xdr:col>
      <xdr:colOff>161925</xdr:colOff>
      <xdr:row>27</xdr:row>
      <xdr:rowOff>161925</xdr:rowOff>
    </xdr:to>
    <xdr:grpSp>
      <xdr:nvGrpSpPr>
        <xdr:cNvPr id="14" name="Agrupar 13">
          <a:hlinkClick xmlns:r="http://schemas.openxmlformats.org/officeDocument/2006/relationships" r:id="rId5"/>
          <a:extLst>
            <a:ext uri="{FF2B5EF4-FFF2-40B4-BE49-F238E27FC236}">
              <a16:creationId xmlns:a16="http://schemas.microsoft.com/office/drawing/2014/main" id="{20AD6D91-103B-42F4-BB06-89AACB1A3D4D}"/>
            </a:ext>
          </a:extLst>
        </xdr:cNvPr>
        <xdr:cNvGrpSpPr/>
      </xdr:nvGrpSpPr>
      <xdr:grpSpPr>
        <a:xfrm>
          <a:off x="400050" y="6210300"/>
          <a:ext cx="3819525" cy="571500"/>
          <a:chOff x="400050" y="6115050"/>
          <a:chExt cx="3819525" cy="571500"/>
        </a:xfrm>
        <a:solidFill>
          <a:schemeClr val="bg1"/>
        </a:solidFill>
      </xdr:grpSpPr>
      <xdr:sp macro="" textlink="">
        <xdr:nvSpPr>
          <xdr:cNvPr id="12" name="Retângulo: Cantos Arredondados 11">
            <a:extLst>
              <a:ext uri="{FF2B5EF4-FFF2-40B4-BE49-F238E27FC236}">
                <a16:creationId xmlns:a16="http://schemas.microsoft.com/office/drawing/2014/main" id="{4D648F43-5703-490A-8A84-A10C2B92C965}"/>
              </a:ext>
            </a:extLst>
          </xdr:cNvPr>
          <xdr:cNvSpPr/>
        </xdr:nvSpPr>
        <xdr:spPr>
          <a:xfrm>
            <a:off x="400050" y="6115050"/>
            <a:ext cx="3819525" cy="571500"/>
          </a:xfrm>
          <a:prstGeom prst="roundRect">
            <a:avLst/>
          </a:prstGeom>
          <a:grpFill/>
          <a:ln w="28575">
            <a:solidFill>
              <a:srgbClr val="1AB67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sp macro="" textlink="">
        <xdr:nvSpPr>
          <xdr:cNvPr id="13" name="CaixaDeTexto 12">
            <a:extLst>
              <a:ext uri="{FF2B5EF4-FFF2-40B4-BE49-F238E27FC236}">
                <a16:creationId xmlns:a16="http://schemas.microsoft.com/office/drawing/2014/main" id="{90277BF7-FF4C-457D-AFBA-799D81ED5273}"/>
              </a:ext>
            </a:extLst>
          </xdr:cNvPr>
          <xdr:cNvSpPr txBox="1"/>
        </xdr:nvSpPr>
        <xdr:spPr>
          <a:xfrm>
            <a:off x="876299" y="6238875"/>
            <a:ext cx="3133725" cy="2857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600">
                <a:solidFill>
                  <a:srgbClr val="14905E"/>
                </a:solidFill>
              </a:rPr>
              <a:t>AGENDE UMA DEMONSTRAÇÃO</a:t>
            </a:r>
          </a:p>
        </xdr:txBody>
      </xdr:sp>
    </xdr:grpSp>
    <xdr:clientData/>
  </xdr:twoCellAnchor>
  <xdr:twoCellAnchor>
    <xdr:from>
      <xdr:col>0</xdr:col>
      <xdr:colOff>304800</xdr:colOff>
      <xdr:row>29</xdr:row>
      <xdr:rowOff>142875</xdr:rowOff>
    </xdr:from>
    <xdr:to>
      <xdr:col>7</xdr:col>
      <xdr:colOff>314325</xdr:colOff>
      <xdr:row>36</xdr:row>
      <xdr:rowOff>9525</xdr:rowOff>
    </xdr:to>
    <xdr:sp macro="" textlink="">
      <xdr:nvSpPr>
        <xdr:cNvPr id="2" name="CaixaDeTexto 1">
          <a:hlinkClick xmlns:r="http://schemas.openxmlformats.org/officeDocument/2006/relationships" r:id="rId1"/>
          <a:extLst>
            <a:ext uri="{FF2B5EF4-FFF2-40B4-BE49-F238E27FC236}">
              <a16:creationId xmlns:a16="http://schemas.microsoft.com/office/drawing/2014/main" id="{BE753402-AD6E-46CB-9DF4-366B7D618982}"/>
            </a:ext>
          </a:extLst>
        </xdr:cNvPr>
        <xdr:cNvSpPr txBox="1"/>
      </xdr:nvSpPr>
      <xdr:spPr>
        <a:xfrm>
          <a:off x="304800" y="7143750"/>
          <a:ext cx="4067175" cy="12096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800" b="1">
              <a:solidFill>
                <a:srgbClr val="30E29A"/>
              </a:solidFill>
            </a:rPr>
            <a:t>TERMOS DE USO </a:t>
          </a:r>
          <a:r>
            <a:rPr lang="pt-BR" sz="800">
              <a:solidFill>
                <a:schemeClr val="bg1">
                  <a:lumMod val="75000"/>
                </a:schemeClr>
              </a:solidFill>
            </a:rPr>
            <a:t>- É permitida a reprodução e a exibição para uso educacional ou informativo no ambiente corporativo da sua empresa, desde que respeitado o crédito ao autor original e citada a fonte (</a:t>
          </a:r>
          <a:r>
            <a:rPr lang="pt-BR" sz="800" i="1" u="sng">
              <a:solidFill>
                <a:schemeClr val="bg1">
                  <a:lumMod val="75000"/>
                </a:schemeClr>
              </a:solidFill>
            </a:rPr>
            <a:t>https://clickcompliance.com</a:t>
          </a:r>
          <a:r>
            <a:rPr lang="pt-BR" sz="800">
              <a:solidFill>
                <a:schemeClr val="bg1">
                  <a:lumMod val="75000"/>
                </a:schemeClr>
              </a:solidFill>
            </a:rPr>
            <a:t>), através do logo do ClickCompliance (já inclusa no material). Permitida a inclusão da obra em Repositórios ou Portais de Acesso Aberto, desde que fique claro para os usuários esses “termos de uso” e quem é o detentor dos direitos autorais patrimoniais, o ClickCompliance. Proibido o uso comercial. Permitida a criação de obras derivadas, desde que respeitado o crédito ao autor original. Permitida a edição apenas de aspectos visuais (cores, logo, imagens, fontes, etc.). Essa licença é compatível com a Licença Creative Commons (by-nc)</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46</xdr:row>
      <xdr:rowOff>71436</xdr:rowOff>
    </xdr:from>
    <xdr:to>
      <xdr:col>5</xdr:col>
      <xdr:colOff>9525</xdr:colOff>
      <xdr:row>63</xdr:row>
      <xdr:rowOff>114299</xdr:rowOff>
    </xdr:to>
    <xdr:graphicFrame macro="">
      <xdr:nvGraphicFramePr>
        <xdr:cNvPr id="3" name="Chart 2">
          <a:extLst>
            <a:ext uri="{FF2B5EF4-FFF2-40B4-BE49-F238E27FC236}">
              <a16:creationId xmlns:a16="http://schemas.microsoft.com/office/drawing/2014/main" id="{0E365CCB-F4A8-4EF7-91B8-C633932142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31750</xdr:colOff>
      <xdr:row>30</xdr:row>
      <xdr:rowOff>3174</xdr:rowOff>
    </xdr:from>
    <xdr:to>
      <xdr:col>5</xdr:col>
      <xdr:colOff>0</xdr:colOff>
      <xdr:row>45</xdr:row>
      <xdr:rowOff>19049</xdr:rowOff>
    </xdr:to>
    <xdr:graphicFrame macro="">
      <xdr:nvGraphicFramePr>
        <xdr:cNvPr id="4" name="Chart 3" descr="Chart type: Clustered Column. 'Pontuacao' by 'Area'&#10;&#10;Description automatically generated">
          <a:extLst>
            <a:ext uri="{FF2B5EF4-FFF2-40B4-BE49-F238E27FC236}">
              <a16:creationId xmlns:a16="http://schemas.microsoft.com/office/drawing/2014/main" id="{EFB419E6-3206-4EBB-BFEB-D0E16004516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19050</xdr:colOff>
      <xdr:row>13</xdr:row>
      <xdr:rowOff>185736</xdr:rowOff>
    </xdr:from>
    <xdr:to>
      <xdr:col>4</xdr:col>
      <xdr:colOff>1600200</xdr:colOff>
      <xdr:row>28</xdr:row>
      <xdr:rowOff>190499</xdr:rowOff>
    </xdr:to>
    <xdr:graphicFrame macro="">
      <xdr:nvGraphicFramePr>
        <xdr:cNvPr id="2" name="Chart 1">
          <a:extLst>
            <a:ext uri="{FF2B5EF4-FFF2-40B4-BE49-F238E27FC236}">
              <a16:creationId xmlns:a16="http://schemas.microsoft.com/office/drawing/2014/main" id="{0C0EBD51-345C-403E-837E-CBF3729F20F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66A66A1-650D-4FAE-AB11-D26DBE94FABA}" name="classificacao" displayName="classificacao" ref="B8:D14" totalsRowShown="0" headerRowDxfId="129" dataDxfId="127" headerRowBorderDxfId="128" tableBorderDxfId="126" totalsRowBorderDxfId="125">
  <autoFilter ref="B8:D14" xr:uid="{2BD3FE44-5260-42A9-93D7-50F93E56EED1}">
    <filterColumn colId="0" hiddenButton="1"/>
    <filterColumn colId="1" hiddenButton="1"/>
    <filterColumn colId="2" hiddenButton="1"/>
  </autoFilter>
  <tableColumns count="3">
    <tableColumn id="1" xr3:uid="{69EAAC1A-DC01-49C4-957C-9D021AFF1FC2}" name="Código" dataDxfId="2">
      <calculatedColumnFormula>Verificação!B5</calculatedColumnFormula>
    </tableColumn>
    <tableColumn id="2" xr3:uid="{F47B5E42-3666-44B4-A796-DC16B2FFF613}" name="Critério" dataDxfId="0">
      <calculatedColumnFormula>Verificação!C5</calculatedColumnFormula>
    </tableColumn>
    <tableColumn id="3" xr3:uid="{D1399AAE-C0AC-4A89-BFD9-DBB00353781C}" name="Resposta (Sim / Não)" dataDxfId="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3C48FD3-7A31-4C8C-82A8-1950708FCFBA}" name="overview" displayName="overview" ref="B5:D17" totalsRowShown="0" headerRowDxfId="124" dataDxfId="122" headerRowBorderDxfId="123" tableBorderDxfId="121" totalsRowBorderDxfId="120">
  <autoFilter ref="B5:D17" xr:uid="{4A9C17B5-ECDE-4536-890F-73C771E9C114}">
    <filterColumn colId="0" hiddenButton="1"/>
    <filterColumn colId="1" hiddenButton="1"/>
    <filterColumn colId="2" hiddenButton="1"/>
  </autoFilter>
  <tableColumns count="3">
    <tableColumn id="1" xr3:uid="{C5E669F8-D841-4C2B-BB96-12D1A8F7FFCF}" name="Código" dataDxfId="11"/>
    <tableColumn id="3" xr3:uid="{2AF63A31-5B4B-4307-B439-DA0D5A40E8A6}" name="Critério" dataDxfId="9"/>
    <tableColumn id="2" xr3:uid="{0AD9DF3E-7000-441D-9D95-51F5C1BBE5DA}" name="Resposta (Sim / Não)" dataDxfId="10"/>
  </tableColumns>
  <tableStyleInfo name="TableStyleLight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2CAFAF7-6856-4674-A85C-709FC31ADE41}" name="compliance" displayName="compliance" ref="B5:D17" totalsRowShown="0" headerRowDxfId="119" dataDxfId="117" headerRowBorderDxfId="118" tableBorderDxfId="116" totalsRowBorderDxfId="115">
  <autoFilter ref="B5:D17" xr:uid="{4A9C17B5-ECDE-4536-890F-73C771E9C114}">
    <filterColumn colId="0" hiddenButton="1"/>
    <filterColumn colId="1" hiddenButton="1"/>
    <filterColumn colId="2" hiddenButton="1"/>
  </autoFilter>
  <tableColumns count="3">
    <tableColumn id="1" xr3:uid="{45EFD81D-07BC-49CE-A75C-9AEACCF0A6F2}" name="Código" dataDxfId="14">
      <calculatedColumnFormula array="1">IFERROR(INDEX(criterios[],SMALL(IF((INDEX(criterios[],,1)=$B$3)*(INDEX(criterios[],,2)&lt;=$A$3),MATCH(ROW(criterios[Criterio]),ROW(criterios[Criterio])),""),ROWS($X$6:$X6)),3),"")</calculatedColumnFormula>
    </tableColumn>
    <tableColumn id="3" xr3:uid="{5AFD3A14-F955-48D3-B180-F90EFC71BE25}" name="Critério" dataDxfId="12">
      <calculatedColumnFormula>_xlfn.XLOOKUP(compliance[[#This Row],[Código]],criterios[codigo],criterios[Criterio],"",0,1)</calculatedColumnFormula>
    </tableColumn>
    <tableColumn id="2" xr3:uid="{FBD5151B-E221-45F5-B3DF-DD3571D83DE8}" name="Resposta (Sim / Não)" dataDxfId="13"/>
  </tableColumns>
  <tableStyleInfo name="TableStyleLight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BC3EDCD7-AFD7-42A7-B291-796A22F84465}" name="financeiro" displayName="financeiro" ref="B5:D17" totalsRowShown="0" headerRowDxfId="114" dataDxfId="112" headerRowBorderDxfId="113" tableBorderDxfId="111" totalsRowBorderDxfId="110">
  <autoFilter ref="B5:D17" xr:uid="{4A9C17B5-ECDE-4536-890F-73C771E9C114}">
    <filterColumn colId="0" hiddenButton="1"/>
    <filterColumn colId="1" hiddenButton="1"/>
    <filterColumn colId="2" hiddenButton="1"/>
  </autoFilter>
  <tableColumns count="3">
    <tableColumn id="1" xr3:uid="{0B9F20BF-D54A-4FD1-B725-4038978A8CA3}" name="Código" dataDxfId="8">
      <calculatedColumnFormula array="1">IFERROR(INDEX(criterios[],SMALL(IF((INDEX(criterios[],,1)=$B$3)*(INDEX(criterios[],,2)&lt;=$A$3),MATCH(ROW(criterios[Criterio]),ROW(criterios[Criterio])),""),ROWS($X$6:$X6)),3),"")</calculatedColumnFormula>
    </tableColumn>
    <tableColumn id="3" xr3:uid="{DCF3960A-4D32-4221-8FED-1002ED71EEC5}" name="Critério" dataDxfId="6">
      <calculatedColumnFormula>_xlfn.XLOOKUP(financeiro[[#This Row],[Código]],criterios[codigo],criterios[Criterio],"",0,1)</calculatedColumnFormula>
    </tableColumn>
    <tableColumn id="2" xr3:uid="{4F433A8B-C8CA-4F52-B510-68F7FB5D586B}" name="Resposta (Sim / Não)" dataDxfId="7"/>
  </tableColumns>
  <tableStyleInfo name="TableStyleLight2"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C6F499F5-AE0D-4642-9E27-24964DB60DED}" name="legal" displayName="legal" ref="B5:D17" totalsRowShown="0" headerRowDxfId="109" dataDxfId="107" headerRowBorderDxfId="108" tableBorderDxfId="106" totalsRowBorderDxfId="105">
  <autoFilter ref="B5:D17" xr:uid="{4A9C17B5-ECDE-4536-890F-73C771E9C114}">
    <filterColumn colId="0" hiddenButton="1"/>
    <filterColumn colId="1" hiddenButton="1"/>
    <filterColumn colId="2" hiddenButton="1"/>
  </autoFilter>
  <tableColumns count="3">
    <tableColumn id="1" xr3:uid="{131FC612-D6DF-4340-BFD9-AE13DC63967F}" name="Código" dataDxfId="5">
      <calculatedColumnFormula array="1">IFERROR(INDEX(criterios[],SMALL(IF((INDEX(criterios[],,1)=$B$3)*(INDEX(criterios[],,2)&lt;=$A$3),MATCH(ROW(criterios[Criterio]),ROW(criterios[Criterio])),""),ROWS($X$6:$X6)),3),"")</calculatedColumnFormula>
    </tableColumn>
    <tableColumn id="3" xr3:uid="{F7D29628-BBDB-4631-B1AA-9AE35FD9EC38}" name="Critério" dataDxfId="3">
      <calculatedColumnFormula>_xlfn.XLOOKUP(legal[[#This Row],[Código]],criterios[codigo],criterios[Criterio],"",0,1)</calculatedColumnFormula>
    </tableColumn>
    <tableColumn id="2" xr3:uid="{CC08F5F5-7E98-4F55-8422-BCE927972892}" name="Resposta (Sim / Não)" dataDxfId="4"/>
  </tableColumns>
  <tableStyleInfo name="TableStyleLight2"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14C2EDCF-E319-4FCA-9650-19800C795ED5}" name="Table9" displayName="Table9" ref="B4:E9" totalsRowCount="1" headerRowDxfId="104" dataDxfId="102" totalsRowDxfId="100" headerRowBorderDxfId="103" tableBorderDxfId="101" totalsRowBorderDxfId="99">
  <autoFilter ref="B4:E8" xr:uid="{5CF0D9B0-386E-494F-B2DC-DF9512063F1B}">
    <filterColumn colId="0" hiddenButton="1"/>
    <filterColumn colId="1" hiddenButton="1"/>
    <filterColumn colId="2" hiddenButton="1"/>
    <filterColumn colId="3" hiddenButton="1"/>
  </autoFilter>
  <tableColumns count="4">
    <tableColumn id="1" xr3:uid="{42D34814-63E6-4D4B-AFC9-CF38FDD78AEE}" name="Departamento" totalsRowLabel="Total" dataDxfId="98" totalsRowDxfId="97"/>
    <tableColumn id="2" xr3:uid="{D499A595-6A94-48FA-AFE9-A26DED6D1F5B}" name="Pontução" totalsRowFunction="sum" dataDxfId="96" totalsRowDxfId="95"/>
    <tableColumn id="3" xr3:uid="{D28FBBDB-FACA-4D57-A121-EA65D9DF31FC}" name="Alertas" totalsRowFunction="sum" dataDxfId="94" totalsRowDxfId="93"/>
    <tableColumn id="4" xr3:uid="{AF97A4CF-5696-4E48-8BFE-B4B133154B28}" name="Máximo" totalsRowFunction="sum" dataDxfId="92" totalsRowDxfId="91">
      <calculatedColumnFormula>SUMIF(criterios[Departamento],Table9[[#This Row],[Departamento]],criterios[Pontuação])</calculatedColumnFormula>
    </tableColum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669D6FA-D81F-4497-B56A-2F5FE06CACFF}" name="verificacao" displayName="verificacao" ref="B4:E9" totalsRowShown="0" headerRowDxfId="79" dataDxfId="77" headerRowBorderDxfId="78" tableBorderDxfId="76" totalsRowBorderDxfId="75">
  <autoFilter ref="B4:E9" xr:uid="{4BE70E15-A620-4B91-BBA7-3EFDCEE58C4E}"/>
  <tableColumns count="4">
    <tableColumn id="6" xr3:uid="{54C66A9C-9907-4D97-BA51-B0D713401DFF}" name="Código" dataDxfId="74"/>
    <tableColumn id="3" xr3:uid="{2F7157B6-03A0-4AD2-916E-404E8DEBBC50}" name="Critério" dataDxfId="73"/>
    <tableColumn id="4" xr3:uid="{DB495880-78E5-4F9D-B129-0F2E24D38AE6}" name="Resposta" dataDxfId="72"/>
    <tableColumn id="5" xr3:uid="{BC07D341-DE57-4344-8D64-AC8199A9820D}" name="Nível" dataDxfId="71"/>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38F2380-B508-4700-A21E-75E29DF00ED8}" name="criterios" displayName="criterios" ref="B4:G27" totalsRowShown="0" headerRowDxfId="90" dataDxfId="88" headerRowBorderDxfId="89" tableBorderDxfId="87" totalsRowBorderDxfId="86">
  <autoFilter ref="B4:G27" xr:uid="{4BE70E15-A620-4B91-BBA7-3EFDCEE58C4E}"/>
  <tableColumns count="6">
    <tableColumn id="1" xr3:uid="{BB98479A-CFBB-4461-B29C-10BDAE9B6F16}" name="Departamento" dataDxfId="85"/>
    <tableColumn id="2" xr3:uid="{AC30D4AB-012A-42B3-9E47-98CEB3268D03}" name="Nível" dataDxfId="84"/>
    <tableColumn id="6" xr3:uid="{0B8B3EEE-87C3-4A26-A3F2-1ABCBE0F7D0C}" name="codigo" dataDxfId="83"/>
    <tableColumn id="3" xr3:uid="{BDCC58B4-8AEE-4963-A438-944A86660C0D}" name="Criterio" dataDxfId="82"/>
    <tableColumn id="4" xr3:uid="{FB3C1B39-F520-4EC6-A347-85200296E682}" name="Resposta" dataDxfId="81"/>
    <tableColumn id="5" xr3:uid="{00B7F6EE-70FF-4E7D-8E3E-429FDBDC001E}" name="Pontuação" dataDxfId="80"/>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3AE7644-387B-4F41-A946-AE4ED16AAF27}" name="nivel_risco" displayName="nivel_risco" ref="B4:C8" totalsRowShown="0" headerRowDxfId="70" dataDxfId="68" headerRowBorderDxfId="69" tableBorderDxfId="67" totalsRowBorderDxfId="66">
  <autoFilter ref="B4:C8" xr:uid="{A2C47E41-8101-4CFE-B8A1-F267CFFEBFB2}">
    <filterColumn colId="0" hiddenButton="1"/>
    <filterColumn colId="1" hiddenButton="1"/>
  </autoFilter>
  <tableColumns count="2">
    <tableColumn id="1" xr3:uid="{1B90D670-72C9-444A-A155-E61095AA1D0A}" name="Nivel" dataDxfId="65"/>
    <tableColumn id="2" xr3:uid="{1A724BC8-C2BF-4D18-A499-3F458E31D97E}" name="Risco" dataDxfId="64"/>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5382F04-724C-4011-AA65-F0869F0FAB11}" name="nivel_resultado" displayName="nivel_resultado" ref="B11:D14" totalsRowShown="0" headerRowDxfId="63" dataDxfId="61" headerRowBorderDxfId="62" tableBorderDxfId="60" totalsRowBorderDxfId="59">
  <autoFilter ref="B11:D14" xr:uid="{D9940AD4-D139-4EE7-B433-9653ACAB6628}">
    <filterColumn colId="0" hiddenButton="1"/>
    <filterColumn colId="1" hiddenButton="1"/>
    <filterColumn colId="2" hiddenButton="1"/>
  </autoFilter>
  <tableColumns count="3">
    <tableColumn id="1" xr3:uid="{3E9037C1-8776-4FD9-83D7-1C71BA4B1287}" name="Valor máximo" dataDxfId="15"/>
    <tableColumn id="2" xr3:uid="{D2A0F162-AA6B-4B42-9FA7-6EE90A4E44C6}" name="Nivel de Conformidade" dataDxfId="58"/>
    <tableColumn id="3" xr3:uid="{65461B0D-29C3-4C0F-80E3-CB4BC26CA676}" name="Parecer" dataDxfId="57"/>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3F015E82-851A-400E-BA9E-01186F062365}" name="nivel_compra" displayName="nivel_compra" ref="B17:D20" totalsRowShown="0" headerRowDxfId="56" dataDxfId="54" headerRowBorderDxfId="55" tableBorderDxfId="53" totalsRowBorderDxfId="52">
  <autoFilter ref="B17:D20" xr:uid="{DDBB5CDE-90A2-4D3C-97CC-2F80421252C2}">
    <filterColumn colId="0" hiddenButton="1"/>
    <filterColumn colId="1" hiddenButton="1"/>
    <filterColumn colId="2" hiddenButton="1"/>
  </autoFilter>
  <tableColumns count="3">
    <tableColumn id="1" xr3:uid="{B4C1DF20-4819-4CAA-B543-AE7B7F1E71DC}" name="Valor máx demanda" dataDxfId="51"/>
    <tableColumn id="2" xr3:uid="{956936BC-8E50-4613-9FF0-F953D3DD42E7}" name=" Valor máx anual" dataDxfId="50"/>
    <tableColumn id="3" xr3:uid="{474D6641-7B5B-4184-9CC8-27EFFA69881D}" name="Nível" dataDxfId="49"/>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64823782-BEBC-4274-98BB-5D222EF8D8BC}" name="nivel_natureza" displayName="nivel_natureza" ref="B23:C37" totalsRowShown="0" headerRowDxfId="48" dataDxfId="46" headerRowBorderDxfId="47" tableBorderDxfId="45" totalsRowBorderDxfId="44">
  <autoFilter ref="B23:C37" xr:uid="{BE2C4A58-7C1F-4C30-9D87-351EAEDD0FB4}">
    <filterColumn colId="0" hiddenButton="1"/>
    <filterColumn colId="1" hiddenButton="1"/>
  </autoFilter>
  <tableColumns count="2">
    <tableColumn id="1" xr3:uid="{D0CB7CFB-FC3C-433D-B3C1-C4FB6EC651F6}" name="Natureza" dataDxfId="43"/>
    <tableColumn id="2" xr3:uid="{490705C6-C45D-4357-953C-6F14C97F2BA0}" name="Nível" dataDxfId="42"/>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 Id="rId5" Type="http://schemas.openxmlformats.org/officeDocument/2006/relationships/table" Target="../tables/table12.xml"/><Relationship Id="rId4"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410AD-2313-46D2-B000-9A72E8C21323}">
  <sheetPr>
    <tabColor theme="1" tint="4.9989318521683403E-2"/>
  </sheetPr>
  <dimension ref="A1:Q36"/>
  <sheetViews>
    <sheetView tabSelected="1" workbookViewId="0">
      <selection activeCell="U31" sqref="U31"/>
    </sheetView>
  </sheetViews>
  <sheetFormatPr defaultRowHeight="15" x14ac:dyDescent="0.25"/>
  <cols>
    <col min="1" max="1" width="5.42578125" style="9" customWidth="1"/>
    <col min="2" max="2" width="9.7109375" style="9" customWidth="1"/>
    <col min="3" max="8" width="9.140625" style="9"/>
    <col min="9" max="9" width="6.28515625" style="9" customWidth="1"/>
    <col min="10" max="10" width="10.7109375" style="9" customWidth="1"/>
    <col min="11" max="16384" width="9.140625" style="9"/>
  </cols>
  <sheetData>
    <row r="1" spans="1:17" s="14" customFormat="1" ht="88.5" customHeight="1" x14ac:dyDescent="0.25">
      <c r="A1" s="145" t="s">
        <v>120</v>
      </c>
      <c r="B1" s="145"/>
      <c r="C1" s="145"/>
      <c r="D1" s="145"/>
      <c r="E1" s="145"/>
      <c r="F1" s="145"/>
      <c r="G1" s="145"/>
      <c r="H1" s="145"/>
      <c r="I1" s="145"/>
      <c r="J1" s="145"/>
    </row>
    <row r="2" spans="1:17" s="15" customFormat="1" ht="45" customHeight="1" x14ac:dyDescent="0.25">
      <c r="A2" s="144" t="s">
        <v>146</v>
      </c>
      <c r="B2" s="144"/>
      <c r="C2" s="144"/>
      <c r="D2" s="144"/>
      <c r="E2" s="144"/>
      <c r="F2" s="144"/>
      <c r="G2" s="144"/>
      <c r="H2" s="144"/>
      <c r="I2" s="144"/>
      <c r="J2" s="144"/>
      <c r="K2" s="144"/>
      <c r="L2" s="144"/>
      <c r="M2" s="144"/>
      <c r="N2" s="144"/>
      <c r="O2" s="144"/>
      <c r="P2" s="144"/>
      <c r="Q2" s="144"/>
    </row>
    <row r="3" spans="1:17" x14ac:dyDescent="0.25">
      <c r="I3" s="16"/>
      <c r="J3" s="16"/>
      <c r="K3" s="16"/>
      <c r="L3" s="16"/>
      <c r="M3" s="16"/>
      <c r="N3" s="16"/>
      <c r="O3" s="16"/>
      <c r="P3" s="16"/>
      <c r="Q3" s="16"/>
    </row>
    <row r="4" spans="1:17" ht="21" x14ac:dyDescent="0.35">
      <c r="B4" s="10" t="s">
        <v>113</v>
      </c>
      <c r="I4" s="16"/>
      <c r="J4" s="17" t="s">
        <v>114</v>
      </c>
      <c r="K4" s="18"/>
      <c r="L4" s="16"/>
      <c r="M4" s="16"/>
      <c r="N4" s="16"/>
      <c r="O4" s="16"/>
      <c r="P4" s="16"/>
      <c r="Q4" s="16"/>
    </row>
    <row r="5" spans="1:17" x14ac:dyDescent="0.25">
      <c r="H5" s="11"/>
      <c r="I5" s="16"/>
      <c r="J5" s="16"/>
      <c r="K5" s="16"/>
      <c r="L5" s="16"/>
      <c r="M5" s="16"/>
      <c r="N5" s="16"/>
      <c r="O5" s="16"/>
      <c r="P5" s="16"/>
      <c r="Q5" s="16"/>
    </row>
    <row r="6" spans="1:17" ht="15.75" x14ac:dyDescent="0.25">
      <c r="H6" s="11"/>
      <c r="I6" s="16"/>
      <c r="J6" s="19" t="s">
        <v>115</v>
      </c>
      <c r="K6" s="16"/>
      <c r="L6" s="16"/>
      <c r="M6" s="16"/>
      <c r="N6" s="16"/>
      <c r="O6" s="16"/>
      <c r="P6" s="16"/>
      <c r="Q6" s="16"/>
    </row>
    <row r="7" spans="1:17" x14ac:dyDescent="0.25">
      <c r="H7" s="11"/>
      <c r="I7" s="16"/>
      <c r="J7" s="16"/>
      <c r="K7" s="16"/>
      <c r="L7" s="16"/>
      <c r="M7" s="16"/>
      <c r="N7" s="16"/>
      <c r="O7" s="16"/>
      <c r="P7" s="16"/>
      <c r="Q7" s="16"/>
    </row>
    <row r="8" spans="1:17" x14ac:dyDescent="0.25">
      <c r="H8" s="11"/>
      <c r="I8" s="16"/>
      <c r="J8" s="16"/>
      <c r="K8" s="16"/>
      <c r="L8" s="16"/>
      <c r="M8" s="16"/>
      <c r="N8" s="16"/>
      <c r="O8" s="16"/>
      <c r="P8" s="16"/>
      <c r="Q8" s="16"/>
    </row>
    <row r="9" spans="1:17" x14ac:dyDescent="0.25">
      <c r="H9" s="11"/>
      <c r="I9" s="16"/>
      <c r="J9" s="16"/>
      <c r="K9" s="16"/>
      <c r="L9" s="16"/>
      <c r="M9" s="16"/>
      <c r="N9" s="16"/>
      <c r="O9" s="16"/>
      <c r="P9" s="16"/>
      <c r="Q9" s="16"/>
    </row>
    <row r="10" spans="1:17" x14ac:dyDescent="0.25">
      <c r="I10" s="16"/>
      <c r="J10" s="16"/>
      <c r="K10" s="16"/>
      <c r="L10" s="16"/>
      <c r="M10" s="16"/>
      <c r="N10" s="16"/>
      <c r="O10" s="16"/>
      <c r="P10" s="16"/>
      <c r="Q10" s="16"/>
    </row>
    <row r="11" spans="1:17" x14ac:dyDescent="0.25">
      <c r="I11" s="16"/>
      <c r="J11" s="16"/>
      <c r="K11" s="16"/>
      <c r="L11" s="16"/>
      <c r="M11" s="16"/>
      <c r="N11" s="16"/>
      <c r="O11" s="16"/>
      <c r="P11" s="16"/>
      <c r="Q11" s="16"/>
    </row>
    <row r="12" spans="1:17" ht="16.5" customHeight="1" x14ac:dyDescent="0.3">
      <c r="B12" s="10" t="s">
        <v>119</v>
      </c>
      <c r="I12" s="16"/>
      <c r="J12" s="16"/>
      <c r="K12" s="16"/>
      <c r="L12" s="16"/>
      <c r="M12" s="16"/>
      <c r="N12" s="16"/>
      <c r="O12" s="16"/>
      <c r="P12" s="16"/>
      <c r="Q12" s="16"/>
    </row>
    <row r="13" spans="1:17" ht="15.75" x14ac:dyDescent="0.25">
      <c r="I13" s="16"/>
      <c r="J13" s="19"/>
      <c r="K13" s="16"/>
      <c r="L13" s="16"/>
      <c r="M13" s="16"/>
      <c r="N13" s="16"/>
      <c r="O13" s="16"/>
      <c r="P13" s="16"/>
      <c r="Q13" s="16"/>
    </row>
    <row r="14" spans="1:17" ht="15.75" x14ac:dyDescent="0.25">
      <c r="B14" s="12"/>
      <c r="I14" s="16"/>
      <c r="J14" s="16"/>
      <c r="K14" s="16"/>
      <c r="L14" s="16"/>
      <c r="M14" s="16"/>
      <c r="N14" s="16"/>
      <c r="O14" s="16"/>
      <c r="P14" s="16"/>
      <c r="Q14" s="16"/>
    </row>
    <row r="15" spans="1:17" x14ac:dyDescent="0.25">
      <c r="I15" s="16"/>
      <c r="J15" s="16"/>
      <c r="K15" s="16"/>
      <c r="L15" s="16"/>
      <c r="M15" s="16"/>
      <c r="N15" s="16"/>
      <c r="O15" s="16"/>
      <c r="P15" s="16"/>
      <c r="Q15" s="16"/>
    </row>
    <row r="16" spans="1:17" ht="15.75" x14ac:dyDescent="0.25">
      <c r="I16" s="16"/>
      <c r="J16" s="19" t="s">
        <v>116</v>
      </c>
      <c r="K16" s="16"/>
      <c r="L16" s="16"/>
      <c r="M16" s="16"/>
      <c r="N16" s="16"/>
      <c r="O16" s="16"/>
      <c r="P16" s="16"/>
      <c r="Q16" s="16"/>
    </row>
    <row r="17" spans="2:17" ht="15.75" x14ac:dyDescent="0.25">
      <c r="I17" s="16"/>
      <c r="J17" s="19"/>
      <c r="K17" s="16"/>
      <c r="L17" s="16"/>
      <c r="M17" s="16"/>
      <c r="N17" s="16"/>
      <c r="O17" s="16"/>
      <c r="P17" s="16"/>
      <c r="Q17" s="16"/>
    </row>
    <row r="18" spans="2:17" x14ac:dyDescent="0.25">
      <c r="I18" s="16"/>
      <c r="J18" s="16"/>
      <c r="K18" s="16"/>
      <c r="L18" s="16"/>
      <c r="M18" s="16"/>
      <c r="N18" s="16"/>
      <c r="O18" s="16"/>
      <c r="P18" s="16"/>
      <c r="Q18" s="16"/>
    </row>
    <row r="19" spans="2:17" ht="15.75" x14ac:dyDescent="0.25">
      <c r="I19" s="16"/>
      <c r="J19" s="19"/>
      <c r="K19" s="16"/>
      <c r="L19" s="16"/>
      <c r="M19" s="16"/>
      <c r="N19" s="16"/>
      <c r="O19" s="16"/>
      <c r="P19" s="16"/>
      <c r="Q19" s="16"/>
    </row>
    <row r="20" spans="2:17" ht="15.75" x14ac:dyDescent="0.25">
      <c r="B20" s="12"/>
      <c r="I20" s="16"/>
      <c r="J20" s="16"/>
      <c r="K20" s="16"/>
      <c r="L20" s="16"/>
      <c r="M20" s="16"/>
      <c r="N20" s="16"/>
      <c r="O20" s="16"/>
      <c r="P20" s="16"/>
      <c r="Q20" s="16"/>
    </row>
    <row r="21" spans="2:17" x14ac:dyDescent="0.25">
      <c r="I21" s="16"/>
      <c r="J21" s="16"/>
      <c r="K21" s="16"/>
      <c r="L21" s="16"/>
      <c r="M21" s="16"/>
      <c r="N21" s="16"/>
      <c r="O21" s="16"/>
      <c r="P21" s="16"/>
      <c r="Q21" s="16"/>
    </row>
    <row r="22" spans="2:17" x14ac:dyDescent="0.25">
      <c r="I22" s="16"/>
      <c r="J22" s="16"/>
      <c r="K22" s="16"/>
      <c r="L22" s="16"/>
      <c r="M22" s="16"/>
      <c r="N22" s="16"/>
      <c r="O22" s="16"/>
      <c r="P22" s="16"/>
      <c r="Q22" s="16"/>
    </row>
    <row r="23" spans="2:17" x14ac:dyDescent="0.25">
      <c r="I23" s="16"/>
      <c r="J23" s="16"/>
      <c r="K23" s="16"/>
      <c r="L23" s="16"/>
      <c r="M23" s="16"/>
      <c r="N23" s="16"/>
      <c r="O23" s="16"/>
      <c r="P23" s="16"/>
      <c r="Q23" s="16"/>
    </row>
    <row r="24" spans="2:17" ht="15.75" x14ac:dyDescent="0.25">
      <c r="I24" s="16"/>
      <c r="J24" s="19" t="s">
        <v>117</v>
      </c>
      <c r="K24" s="16"/>
      <c r="L24" s="16"/>
      <c r="M24" s="16"/>
      <c r="N24" s="16"/>
      <c r="O24" s="16"/>
      <c r="P24" s="16"/>
      <c r="Q24" s="16"/>
    </row>
    <row r="25" spans="2:17" ht="15.75" x14ac:dyDescent="0.25">
      <c r="B25" s="12"/>
      <c r="I25" s="16"/>
      <c r="J25" s="19"/>
      <c r="K25" s="16"/>
      <c r="L25" s="16"/>
      <c r="M25" s="16"/>
      <c r="N25" s="16"/>
      <c r="O25" s="16"/>
      <c r="P25" s="16"/>
      <c r="Q25" s="16"/>
    </row>
    <row r="26" spans="2:17" ht="12.75" customHeight="1" x14ac:dyDescent="0.25">
      <c r="I26" s="16"/>
      <c r="J26" s="16"/>
      <c r="K26" s="16"/>
      <c r="L26" s="16"/>
      <c r="M26" s="16"/>
      <c r="N26" s="16"/>
      <c r="O26" s="16"/>
      <c r="P26" s="16"/>
      <c r="Q26" s="16"/>
    </row>
    <row r="27" spans="2:17" ht="15.75" x14ac:dyDescent="0.25">
      <c r="I27" s="16"/>
      <c r="J27" s="19"/>
      <c r="K27" s="16"/>
      <c r="L27" s="16"/>
      <c r="M27" s="16"/>
      <c r="N27" s="16"/>
      <c r="O27" s="16"/>
      <c r="P27" s="16"/>
      <c r="Q27" s="16"/>
    </row>
    <row r="28" spans="2:17" x14ac:dyDescent="0.25">
      <c r="I28" s="16"/>
      <c r="J28" s="16"/>
      <c r="K28" s="16"/>
      <c r="L28" s="16"/>
      <c r="M28" s="16"/>
      <c r="N28" s="16"/>
      <c r="O28" s="16"/>
      <c r="P28" s="16"/>
      <c r="Q28" s="16"/>
    </row>
    <row r="29" spans="2:17" x14ac:dyDescent="0.25">
      <c r="I29" s="16"/>
      <c r="J29" s="16"/>
      <c r="K29" s="16"/>
      <c r="L29" s="16"/>
      <c r="M29" s="16"/>
      <c r="N29" s="16"/>
      <c r="O29" s="16"/>
      <c r="P29" s="16"/>
      <c r="Q29" s="16"/>
    </row>
    <row r="30" spans="2:17" x14ac:dyDescent="0.25">
      <c r="I30" s="16"/>
      <c r="J30" s="16"/>
      <c r="K30" s="16"/>
      <c r="L30" s="16"/>
      <c r="M30" s="16"/>
      <c r="N30" s="16"/>
      <c r="O30" s="16"/>
      <c r="P30" s="16"/>
      <c r="Q30" s="16"/>
    </row>
    <row r="31" spans="2:17" ht="15.75" x14ac:dyDescent="0.25">
      <c r="I31" s="16"/>
      <c r="J31" s="19" t="s">
        <v>118</v>
      </c>
      <c r="K31" s="16"/>
      <c r="L31" s="16"/>
      <c r="M31" s="16"/>
      <c r="N31" s="16"/>
      <c r="O31" s="16"/>
      <c r="P31" s="16"/>
      <c r="Q31" s="16"/>
    </row>
    <row r="32" spans="2:17" x14ac:dyDescent="0.25">
      <c r="B32" s="13"/>
      <c r="I32" s="164"/>
      <c r="J32" s="164"/>
      <c r="K32" s="164"/>
      <c r="L32" s="164"/>
      <c r="M32" s="164"/>
      <c r="N32" s="164"/>
      <c r="O32" s="164"/>
      <c r="P32" s="164"/>
      <c r="Q32" s="164"/>
    </row>
    <row r="33" spans="9:17" x14ac:dyDescent="0.25">
      <c r="I33" s="164"/>
      <c r="J33" s="164"/>
      <c r="K33" s="164"/>
      <c r="L33" s="164"/>
      <c r="M33" s="164"/>
      <c r="N33" s="164"/>
      <c r="O33" s="164"/>
      <c r="P33" s="164"/>
      <c r="Q33" s="164"/>
    </row>
    <row r="34" spans="9:17" x14ac:dyDescent="0.25">
      <c r="I34" s="164"/>
      <c r="J34" s="164"/>
      <c r="K34" s="164"/>
      <c r="L34" s="164"/>
      <c r="M34" s="164"/>
      <c r="N34" s="164"/>
      <c r="O34" s="164"/>
      <c r="P34" s="164"/>
      <c r="Q34" s="164"/>
    </row>
    <row r="35" spans="9:17" x14ac:dyDescent="0.25">
      <c r="I35" s="164"/>
      <c r="J35" s="164"/>
      <c r="K35" s="164"/>
      <c r="L35" s="164"/>
      <c r="M35" s="164"/>
      <c r="N35" s="164"/>
      <c r="O35" s="164"/>
      <c r="P35" s="164"/>
      <c r="Q35" s="164"/>
    </row>
    <row r="36" spans="9:17" x14ac:dyDescent="0.25">
      <c r="I36" s="164"/>
      <c r="J36" s="164"/>
      <c r="K36" s="164"/>
      <c r="L36" s="164"/>
      <c r="M36" s="164"/>
      <c r="N36" s="164"/>
      <c r="O36" s="164"/>
      <c r="P36" s="164"/>
      <c r="Q36" s="164"/>
    </row>
  </sheetData>
  <sheetProtection selectLockedCells="1" selectUnlockedCells="1"/>
  <mergeCells count="2">
    <mergeCell ref="A2:Q2"/>
    <mergeCell ref="A1:J1"/>
  </mergeCells>
  <phoneticPr fontId="2" type="noConversion"/>
  <pageMargins left="0.511811024" right="0.511811024" top="0.78740157499999996" bottom="0.78740157499999996" header="0.31496062000000002" footer="0.31496062000000002"/>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99591-5749-4922-B37C-30BBF362426C}">
  <sheetPr>
    <tabColor theme="7" tint="-0.249977111117893"/>
  </sheetPr>
  <dimension ref="A1:D13"/>
  <sheetViews>
    <sheetView workbookViewId="0">
      <selection activeCell="F7" sqref="F7"/>
    </sheetView>
  </sheetViews>
  <sheetFormatPr defaultRowHeight="15" x14ac:dyDescent="0.25"/>
  <cols>
    <col min="1" max="1" width="5.7109375" style="3" customWidth="1"/>
    <col min="2" max="2" width="55.85546875" style="3" customWidth="1"/>
    <col min="3" max="3" width="59.140625" style="3" customWidth="1"/>
    <col min="4" max="16384" width="9.140625" style="3"/>
  </cols>
  <sheetData>
    <row r="1" spans="1:4" s="4" customFormat="1" ht="88.5" customHeight="1" x14ac:dyDescent="0.25">
      <c r="A1" s="146" t="str" cm="1">
        <f t="array" aca="1" ref="A1" ca="1">_xlfn.CONCAT(C5," | Due Diligence | ", MID(CELL("filename",A1),FIND("]",CELL("filename",B6))+1,255))</f>
        <v>Nome do Fornecedor | Due Diligence | Identificação</v>
      </c>
      <c r="B1" s="146"/>
      <c r="C1" s="146"/>
    </row>
    <row r="2" spans="1:4" s="5" customFormat="1" ht="44.25" customHeight="1" x14ac:dyDescent="0.25">
      <c r="A2" s="147" t="s">
        <v>105</v>
      </c>
      <c r="B2" s="147"/>
      <c r="C2" s="147"/>
    </row>
    <row r="3" spans="1:4" ht="18.75" x14ac:dyDescent="0.25">
      <c r="A3" s="80"/>
      <c r="B3" s="80"/>
      <c r="C3" s="80"/>
    </row>
    <row r="4" spans="1:4" ht="18.75" x14ac:dyDescent="0.25">
      <c r="A4" s="42"/>
      <c r="B4" s="42"/>
      <c r="C4" s="81" t="s">
        <v>139</v>
      </c>
    </row>
    <row r="5" spans="1:4" ht="30.75" customHeight="1" x14ac:dyDescent="0.25">
      <c r="B5" s="20" t="s">
        <v>106</v>
      </c>
      <c r="C5" s="83" t="s">
        <v>121</v>
      </c>
    </row>
    <row r="6" spans="1:4" ht="30" customHeight="1" x14ac:dyDescent="0.25">
      <c r="B6" s="20" t="s">
        <v>0</v>
      </c>
      <c r="C6" s="83" t="s">
        <v>132</v>
      </c>
      <c r="D6" s="9"/>
    </row>
    <row r="7" spans="1:4" ht="30" customHeight="1" x14ac:dyDescent="0.25">
      <c r="B7" s="21" t="s">
        <v>1</v>
      </c>
      <c r="C7" s="83" t="s">
        <v>133</v>
      </c>
    </row>
    <row r="8" spans="1:4" ht="30" customHeight="1" x14ac:dyDescent="0.25">
      <c r="B8" s="22" t="s">
        <v>2</v>
      </c>
      <c r="C8" s="83" t="s">
        <v>134</v>
      </c>
    </row>
    <row r="9" spans="1:4" ht="30" customHeight="1" x14ac:dyDescent="0.25">
      <c r="B9" s="21" t="s">
        <v>3</v>
      </c>
      <c r="C9" s="83" t="s">
        <v>135</v>
      </c>
      <c r="D9" s="9"/>
    </row>
    <row r="10" spans="1:4" ht="30" customHeight="1" x14ac:dyDescent="0.25">
      <c r="B10" s="23" t="s">
        <v>4</v>
      </c>
      <c r="C10" s="82" t="s">
        <v>140</v>
      </c>
    </row>
    <row r="11" spans="1:4" ht="30.75" customHeight="1" x14ac:dyDescent="0.25">
      <c r="B11" s="22" t="s">
        <v>5</v>
      </c>
      <c r="C11" s="83" t="s">
        <v>136</v>
      </c>
    </row>
    <row r="12" spans="1:4" ht="30" customHeight="1" x14ac:dyDescent="0.25">
      <c r="B12" s="21" t="s">
        <v>6</v>
      </c>
      <c r="C12" s="83" t="s">
        <v>137</v>
      </c>
    </row>
    <row r="13" spans="1:4" ht="30" customHeight="1" x14ac:dyDescent="0.25">
      <c r="B13" s="23" t="s">
        <v>7</v>
      </c>
      <c r="C13" s="84" t="s">
        <v>138</v>
      </c>
      <c r="D13" s="9"/>
    </row>
  </sheetData>
  <mergeCells count="2">
    <mergeCell ref="A1:C1"/>
    <mergeCell ref="A2:C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DCC2E-8776-46B3-8CC3-AA0DC5ED999E}">
  <sheetPr>
    <tabColor theme="7" tint="-0.249977111117893"/>
  </sheetPr>
  <dimension ref="A1:H25"/>
  <sheetViews>
    <sheetView topLeftCell="A7" workbookViewId="0">
      <selection activeCell="E10" sqref="E10"/>
    </sheetView>
  </sheetViews>
  <sheetFormatPr defaultRowHeight="15" x14ac:dyDescent="0.25"/>
  <cols>
    <col min="1" max="1" width="5.7109375" style="3" customWidth="1"/>
    <col min="2" max="2" width="21.7109375" style="24" customWidth="1"/>
    <col min="3" max="3" width="57.140625" style="3" customWidth="1"/>
    <col min="4" max="4" width="44.140625" style="3" customWidth="1"/>
    <col min="5" max="5" width="22.140625" style="3" customWidth="1"/>
    <col min="6" max="16384" width="9.140625" style="3"/>
  </cols>
  <sheetData>
    <row r="1" spans="1:8" s="4" customFormat="1" ht="88.5" customHeight="1" x14ac:dyDescent="0.25">
      <c r="A1" s="149" t="str" cm="1">
        <f t="array" aca="1" ref="A1" ca="1">_xlfn.CONCAT(Identificação!C5," | Due Diligence | ", MID(CELL("filename",A1),FIND("]",CELL("filename",B4))+1,255))</f>
        <v>Nome do Fornecedor | Due Diligence | Classificação</v>
      </c>
      <c r="B1" s="149"/>
      <c r="C1" s="149"/>
      <c r="D1" s="149"/>
      <c r="E1" s="149"/>
      <c r="F1" s="149"/>
      <c r="G1" s="149"/>
      <c r="H1" s="149"/>
    </row>
    <row r="2" spans="1:8" s="5" customFormat="1" ht="44.25" customHeight="1" x14ac:dyDescent="0.25">
      <c r="A2" s="147" t="s">
        <v>105</v>
      </c>
      <c r="B2" s="147"/>
      <c r="C2" s="147"/>
      <c r="D2" s="147"/>
    </row>
    <row r="4" spans="1:8" x14ac:dyDescent="0.25">
      <c r="B4" s="30" t="s">
        <v>8</v>
      </c>
      <c r="C4" s="26" t="s">
        <v>7</v>
      </c>
      <c r="D4" s="40" t="s">
        <v>104</v>
      </c>
    </row>
    <row r="5" spans="1:8" x14ac:dyDescent="0.25">
      <c r="B5" s="30" t="s">
        <v>10</v>
      </c>
      <c r="C5" s="26" t="s">
        <v>11</v>
      </c>
      <c r="D5" s="41"/>
    </row>
    <row r="6" spans="1:8" x14ac:dyDescent="0.25">
      <c r="B6" s="30" t="s">
        <v>12</v>
      </c>
      <c r="C6" s="26" t="s">
        <v>13</v>
      </c>
      <c r="D6" s="41"/>
    </row>
    <row r="7" spans="1:8" ht="29.25" customHeight="1" x14ac:dyDescent="0.25">
      <c r="B7" s="25"/>
      <c r="C7" s="25"/>
      <c r="D7" s="25"/>
    </row>
    <row r="8" spans="1:8" ht="22.5" customHeight="1" x14ac:dyDescent="0.25">
      <c r="B8" s="31" t="s">
        <v>122</v>
      </c>
      <c r="C8" s="162" t="s">
        <v>123</v>
      </c>
      <c r="D8" s="27" t="s">
        <v>144</v>
      </c>
    </row>
    <row r="9" spans="1:8" ht="24.75" customHeight="1" x14ac:dyDescent="0.25">
      <c r="B9" s="32" t="str">
        <f>Verificação!B5</f>
        <v>VF01</v>
      </c>
      <c r="C9" s="160" t="str">
        <f>Verificação!C5</f>
        <v>Há envolvimento com Agente Público?</v>
      </c>
      <c r="D9" s="38"/>
    </row>
    <row r="10" spans="1:8" ht="24" customHeight="1" x14ac:dyDescent="0.25">
      <c r="B10" s="32" t="str">
        <f>Verificação!B6</f>
        <v>VF02</v>
      </c>
      <c r="C10" s="160" t="str">
        <f>Verificação!C6</f>
        <v xml:space="preserve">Acordo de Joint Venture? </v>
      </c>
      <c r="D10" s="38"/>
    </row>
    <row r="11" spans="1:8" ht="30" x14ac:dyDescent="0.25">
      <c r="B11" s="32" t="str">
        <f>Verificação!B7</f>
        <v>VF03</v>
      </c>
      <c r="C11" s="160" t="str">
        <f>Verificação!C7</f>
        <v>Acordo relativo a distribuição ou venda de produtos ou serviços?</v>
      </c>
      <c r="D11" s="38"/>
    </row>
    <row r="12" spans="1:8" ht="30" x14ac:dyDescent="0.25">
      <c r="B12" s="32" t="str">
        <f>Verificação!B8</f>
        <v>VF04</v>
      </c>
      <c r="C12" s="160" t="str">
        <f>Verificação!C8</f>
        <v>Contratos relativos a compras de licenças ou registros (software)?</v>
      </c>
      <c r="D12" s="38"/>
    </row>
    <row r="13" spans="1:8" ht="45" x14ac:dyDescent="0.25">
      <c r="B13" s="32" t="str">
        <f>Verificação!B9</f>
        <v>VF05</v>
      </c>
      <c r="C13" s="160" t="str">
        <f>Verificação!C9</f>
        <v>Serviço de Consultoria Estratégica e/ou de Negócios (Planejamento Estratégico, Auditoria, Recursos Humanos, etc.)?</v>
      </c>
      <c r="D13" s="38"/>
    </row>
    <row r="14" spans="1:8" x14ac:dyDescent="0.25">
      <c r="B14" s="33"/>
      <c r="C14" s="163"/>
      <c r="D14" s="39"/>
    </row>
    <row r="15" spans="1:8" x14ac:dyDescent="0.25">
      <c r="B15" s="25"/>
      <c r="C15" s="25"/>
      <c r="D15" s="25"/>
    </row>
    <row r="16" spans="1:8" x14ac:dyDescent="0.25">
      <c r="B16" s="25"/>
      <c r="C16" s="25"/>
      <c r="D16" s="25"/>
    </row>
    <row r="17" spans="2:4" ht="30" customHeight="1" x14ac:dyDescent="0.25">
      <c r="B17" s="35" t="s">
        <v>107</v>
      </c>
      <c r="C17" s="36" t="str" cm="1">
        <f t="array" ref="C17">_xlfn.LET(_xlpm.FLAG,MAX(_xlfn.IFNA(INDEX(classificacao[],_xlfn.XMATCH(verificacao[Código],classificacao[Código]),3)=verificacao[Resposta],FALSE)*verificacao[Nível]),_xlpm.OBJ,_xlfn.XLOOKUP($D$4,nivel_natureza[Natureza],nivel_natureza[Nível],0,0,1),_xlpm.VAL,_xlfn.XLOOKUP(Classificação!$D$5,nivel_compra[Valor máx demanda],nivel_compra[Nível],1,1),_xlpm.VALT,_xlfn.XLOOKUP(Classificação!$D$6,nivel_compra[[ Valor máx anual]],nivel_compra[Nível],0,1,1),_xlpm.NIVEL,MAX(_xlpm.FLAG,_xlpm.OBJ,_xlpm.VAL,_xlpm.VALT),_xlfn.XLOOKUP(_xlpm.NIVEL,nivel_risco[Nivel],nivel_risco[Risco],"Erro",0,1))</f>
        <v>Alto</v>
      </c>
      <c r="D17" s="25"/>
    </row>
    <row r="18" spans="2:4" ht="30" customHeight="1" x14ac:dyDescent="0.25">
      <c r="B18" s="35" t="s">
        <v>108</v>
      </c>
      <c r="C18" s="36" t="s">
        <v>86</v>
      </c>
      <c r="D18" s="25"/>
    </row>
    <row r="19" spans="2:4" x14ac:dyDescent="0.25">
      <c r="B19" s="25"/>
      <c r="C19" s="25"/>
      <c r="D19" s="25"/>
    </row>
    <row r="20" spans="2:4" ht="18.75" x14ac:dyDescent="0.3">
      <c r="B20" s="37" t="s">
        <v>17</v>
      </c>
      <c r="C20" s="148" t="s">
        <v>124</v>
      </c>
      <c r="D20" s="25"/>
    </row>
    <row r="21" spans="2:4" x14ac:dyDescent="0.25">
      <c r="C21" s="148"/>
    </row>
    <row r="22" spans="2:4" x14ac:dyDescent="0.25">
      <c r="B22" s="25"/>
      <c r="C22" s="148"/>
      <c r="D22" s="25"/>
    </row>
    <row r="23" spans="2:4" x14ac:dyDescent="0.25">
      <c r="C23" s="148"/>
    </row>
    <row r="24" spans="2:4" x14ac:dyDescent="0.25">
      <c r="B24" s="25"/>
      <c r="C24" s="148"/>
      <c r="D24" s="25"/>
    </row>
    <row r="25" spans="2:4" x14ac:dyDescent="0.25">
      <c r="C25" s="148"/>
    </row>
  </sheetData>
  <mergeCells count="3">
    <mergeCell ref="C20:C25"/>
    <mergeCell ref="A1:H1"/>
    <mergeCell ref="A2:D2"/>
  </mergeCells>
  <conditionalFormatting sqref="B20">
    <cfRule type="expression" dxfId="41" priority="32">
      <formula>$C$17&lt;&gt;$C$18</formula>
    </cfRule>
  </conditionalFormatting>
  <conditionalFormatting sqref="C17">
    <cfRule type="cellIs" dxfId="40" priority="5" operator="equal">
      <formula>"Alto"</formula>
    </cfRule>
    <cfRule type="cellIs" dxfId="39" priority="6" operator="equal">
      <formula>"Médio"</formula>
    </cfRule>
    <cfRule type="cellIs" dxfId="38" priority="7" operator="equal">
      <formula>"Baixo"</formula>
    </cfRule>
    <cfRule type="cellIs" dxfId="37" priority="8" operator="equal">
      <formula>"Crítico"</formula>
    </cfRule>
  </conditionalFormatting>
  <conditionalFormatting sqref="C18">
    <cfRule type="cellIs" dxfId="36" priority="1" operator="equal">
      <formula>"Crítico"</formula>
    </cfRule>
    <cfRule type="cellIs" dxfId="35" priority="2" operator="equal">
      <formula>"Alto"</formula>
    </cfRule>
    <cfRule type="cellIs" dxfId="34" priority="3" operator="equal">
      <formula>"Médio"</formula>
    </cfRule>
    <cfRule type="cellIs" dxfId="33" priority="4" operator="equal">
      <formula>"Baixo"</formula>
    </cfRule>
  </conditionalFormatting>
  <dataValidations count="1">
    <dataValidation type="decimal" operator="greaterThan" showInputMessage="1" showErrorMessage="1" sqref="D5:D6" xr:uid="{A5040EC9-8297-48AA-802F-B42CF5D5EE80}">
      <formula1>0</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2">
        <x14:dataValidation type="list" allowBlank="1" showInputMessage="1" showErrorMessage="1" xr:uid="{71C3D1E8-3001-47BF-AD92-21DE5F7B5460}">
          <x14:formula1>
            <xm:f>Parâmetros!$B$24:$B$36</xm:f>
          </x14:formula1>
          <xm:sqref>D4</xm:sqref>
        </x14:dataValidation>
        <x14:dataValidation type="list" allowBlank="1" showInputMessage="1" showErrorMessage="1" xr:uid="{A04790C7-00A7-4E13-9F4C-4249276F3F14}">
          <x14:formula1>
            <xm:f>Parâmetros!$C$5:$C$8</xm:f>
          </x14:formula1>
          <xm:sqref>C18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EBD51-CF4E-44CF-8786-92B331CDDB06}">
  <sheetPr>
    <tabColor rgb="FF00B0F0"/>
  </sheetPr>
  <dimension ref="A1:J21"/>
  <sheetViews>
    <sheetView workbookViewId="0">
      <selection activeCell="A4" sqref="A4"/>
    </sheetView>
  </sheetViews>
  <sheetFormatPr defaultRowHeight="15" x14ac:dyDescent="0.25"/>
  <cols>
    <col min="1" max="1" width="5.7109375" style="3" customWidth="1"/>
    <col min="2" max="2" width="11.85546875" style="44" customWidth="1"/>
    <col min="3" max="3" width="69.7109375" style="44" customWidth="1"/>
    <col min="4" max="4" width="21.42578125" style="3" customWidth="1"/>
    <col min="5" max="16384" width="9.140625" style="3"/>
  </cols>
  <sheetData>
    <row r="1" spans="1:10" s="6" customFormat="1" ht="88.5" customHeight="1" x14ac:dyDescent="0.25">
      <c r="A1" s="151" t="str" cm="1">
        <f t="array" aca="1" ref="A1" ca="1">_xlfn.CONCAT(Identificação!C5," | Due Diligence | ", MID(CELL("filename",A1),FIND("]",CELL("filename",B5))+1,255))</f>
        <v>Nome do Fornecedor | Due Diligence | Compras</v>
      </c>
      <c r="B1" s="151"/>
      <c r="C1" s="151"/>
      <c r="D1" s="151"/>
      <c r="E1" s="151"/>
      <c r="F1" s="151"/>
      <c r="G1" s="151"/>
      <c r="H1" s="151"/>
      <c r="I1" s="151"/>
      <c r="J1" s="151"/>
    </row>
    <row r="2" spans="1:10" s="77" customFormat="1" ht="44.25" customHeight="1" x14ac:dyDescent="0.25">
      <c r="A2" s="150" t="str" cm="1">
        <f t="array" aca="1" ref="A2" ca="1">_xlfn.CONCAT("A tabela abaixo deverá ser preenchida pela equipe de ", MID(CELL("filename",A1),FIND("]",CELL("filename",B5))+1,255), " da sua empresa")</f>
        <v>A tabela abaixo deverá ser preenchida pela equipe de Compras da sua empresa</v>
      </c>
      <c r="B2" s="150"/>
      <c r="C2" s="150"/>
      <c r="D2" s="150"/>
    </row>
    <row r="3" spans="1:10" hidden="1" x14ac:dyDescent="0.25">
      <c r="A3" s="137">
        <f>_xlfn.XLOOKUP(Classificação!C18,nivel_risco[Risco],nivel_risco[Nivel])</f>
        <v>1</v>
      </c>
      <c r="B3" s="138" t="str" cm="1">
        <f t="array" aca="1" ref="B3" ca="1">MID(CELL("filename",A3),FIND("]",CELL("filename",A3))+1,255)</f>
        <v>Compras</v>
      </c>
      <c r="C3" s="132"/>
      <c r="D3" s="2"/>
    </row>
    <row r="5" spans="1:10" ht="30" customHeight="1" x14ac:dyDescent="0.25">
      <c r="B5" s="79" t="s">
        <v>122</v>
      </c>
      <c r="C5" s="159" t="s">
        <v>123</v>
      </c>
      <c r="D5" s="91" t="s">
        <v>144</v>
      </c>
    </row>
    <row r="6" spans="1:10" ht="30" x14ac:dyDescent="0.25">
      <c r="B6" s="85" t="str" cm="1">
        <f t="array" aca="1" ref="B6" ca="1">IFERROR(INDEX(criterios[],SMALL(IF((INDEX(criterios[],,1)=$B$3)*(INDEX(criterios[],,2)&lt;=$A$3),MATCH(ROW(criterios[Criterio]),ROW(criterios[Criterio])),""),ROWS($X$6:$X6)),3),"")</f>
        <v>OV01</v>
      </c>
      <c r="C6" s="160" t="str">
        <f ca="1">_xlfn.XLOOKUP(overview[[#This Row],[Código]],criterios[codigo],criterios[Criterio],"",0,1)</f>
        <v>O fornecedor tem as experiências e credenciais necessárias para atender a demanda?</v>
      </c>
      <c r="D6" s="92"/>
    </row>
    <row r="7" spans="1:10" x14ac:dyDescent="0.25">
      <c r="B7" s="85" t="str">
        <f t="array" ref="B7">IFERROR(INDEX(criterios[],SMALL(IF((INDEX(criterios[],,1)=#REF!)*(INDEX(criterios[],,2)&lt;=#REF!),MATCH(ROW(criterios[Criterio]),ROW(criterios[Criterio])),""),ROWS($X$6:$X7)),3),"")</f>
        <v/>
      </c>
      <c r="C7" s="160" t="str">
        <f>_xlfn.XLOOKUP(overview[[#This Row],[Código]],criterios[codigo],criterios[Criterio],"",0,1)</f>
        <v/>
      </c>
      <c r="D7" s="92"/>
    </row>
    <row r="8" spans="1:10" x14ac:dyDescent="0.25">
      <c r="B8" s="85" t="str">
        <f t="array" ref="B8">IFERROR(INDEX(criterios[],SMALL(IF((INDEX(criterios[],,1)=#REF!)*(INDEX(criterios[],,2)&lt;=#REF!),MATCH(ROW(criterios[Criterio]),ROW(criterios[Criterio])),""),ROWS($X$6:$X8)),3),"")</f>
        <v/>
      </c>
      <c r="C8" s="160" t="str">
        <f>_xlfn.XLOOKUP(overview[[#This Row],[Código]],criterios[codigo],criterios[Criterio],"",0,1)</f>
        <v/>
      </c>
      <c r="D8" s="92"/>
    </row>
    <row r="9" spans="1:10" x14ac:dyDescent="0.25">
      <c r="B9" s="85" t="str">
        <f t="array" ref="B9">IFERROR(INDEX(criterios[],SMALL(IF((INDEX(criterios[],,1)=#REF!)*(INDEX(criterios[],,2)&lt;=#REF!),MATCH(ROW(criterios[Criterio]),ROW(criterios[Criterio])),""),ROWS($X$6:$X9)),3),"")</f>
        <v/>
      </c>
      <c r="C9" s="160" t="str">
        <f>_xlfn.XLOOKUP(overview[[#This Row],[Código]],criterios[codigo],criterios[Criterio],"",0,1)</f>
        <v/>
      </c>
      <c r="D9" s="92"/>
    </row>
    <row r="10" spans="1:10" x14ac:dyDescent="0.25">
      <c r="B10" s="85" t="str">
        <f t="array" ref="B10">IFERROR(INDEX(criterios[],SMALL(IF((INDEX(criterios[],,1)=#REF!)*(INDEX(criterios[],,2)&lt;=#REF!),MATCH(ROW(criterios[Criterio]),ROW(criterios[Criterio])),""),ROWS($X$6:$X10)),3),"")</f>
        <v/>
      </c>
      <c r="C10" s="160" t="str">
        <f>_xlfn.XLOOKUP(overview[[#This Row],[Código]],criterios[codigo],criterios[Criterio],"",0,1)</f>
        <v/>
      </c>
      <c r="D10" s="92"/>
    </row>
    <row r="11" spans="1:10" x14ac:dyDescent="0.25">
      <c r="B11" s="85" t="str">
        <f t="array" ref="B11">IFERROR(INDEX(criterios[],SMALL(IF((INDEX(criterios[],,1)=#REF!)*(INDEX(criterios[],,2)&lt;=#REF!),MATCH(ROW(criterios[Criterio]),ROW(criterios[Criterio])),""),ROWS($X$6:$X11)),3),"")</f>
        <v/>
      </c>
      <c r="C11" s="160" t="str">
        <f>_xlfn.XLOOKUP(overview[[#This Row],[Código]],criterios[codigo],criterios[Criterio],"",0,1)</f>
        <v/>
      </c>
      <c r="D11" s="92"/>
    </row>
    <row r="12" spans="1:10" x14ac:dyDescent="0.25">
      <c r="B12" s="85" t="str">
        <f t="array" ref="B12">IFERROR(INDEX(criterios[],SMALL(IF((INDEX(criterios[],,1)=#REF!)*(INDEX(criterios[],,2)&lt;=#REF!),MATCH(ROW(criterios[Criterio]),ROW(criterios[Criterio])),""),ROWS($X$6:$X12)),3),"")</f>
        <v/>
      </c>
      <c r="C12" s="160" t="str">
        <f>_xlfn.XLOOKUP(overview[[#This Row],[Código]],criterios[codigo],criterios[Criterio],"",0,1)</f>
        <v/>
      </c>
      <c r="D12" s="92"/>
    </row>
    <row r="13" spans="1:10" x14ac:dyDescent="0.25">
      <c r="B13" s="85" t="str">
        <f t="array" ref="B13">IFERROR(INDEX(criterios[],SMALL(IF((INDEX(criterios[],,1)=#REF!)*(INDEX(criterios[],,2)&lt;=#REF!),MATCH(ROW(criterios[Criterio]),ROW(criterios[Criterio])),""),ROWS($X$6:$X13)),3),"")</f>
        <v/>
      </c>
      <c r="C13" s="160" t="str">
        <f>_xlfn.XLOOKUP(overview[[#This Row],[Código]],criterios[codigo],criterios[Criterio],"",0,1)</f>
        <v/>
      </c>
      <c r="D13" s="92"/>
    </row>
    <row r="14" spans="1:10" x14ac:dyDescent="0.25">
      <c r="B14" s="85" t="str">
        <f t="array" ref="B14">IFERROR(INDEX(criterios[],SMALL(IF((INDEX(criterios[],,1)=#REF!)*(INDEX(criterios[],,2)&lt;=#REF!),MATCH(ROW(criterios[Criterio]),ROW(criterios[Criterio])),""),ROWS($X$6:$X14)),3),"")</f>
        <v/>
      </c>
      <c r="C14" s="160" t="str">
        <f>_xlfn.XLOOKUP(overview[[#This Row],[Código]],criterios[codigo],criterios[Criterio],"",0,1)</f>
        <v/>
      </c>
      <c r="D14" s="92"/>
    </row>
    <row r="15" spans="1:10" x14ac:dyDescent="0.25">
      <c r="B15" s="85" t="str">
        <f t="array" ref="B15">IFERROR(INDEX(criterios[],SMALL(IF((INDEX(criterios[],,1)=#REF!)*(INDEX(criterios[],,2)&lt;=#REF!),MATCH(ROW(criterios[Criterio]),ROW(criterios[Criterio])),""),ROWS($X$6:$X15)),3),"")</f>
        <v/>
      </c>
      <c r="C15" s="160" t="str">
        <f>_xlfn.XLOOKUP(overview[[#This Row],[Código]],criterios[codigo],criterios[Criterio],"",0,1)</f>
        <v/>
      </c>
      <c r="D15" s="92"/>
    </row>
    <row r="16" spans="1:10" x14ac:dyDescent="0.25">
      <c r="B16" s="85" t="str">
        <f t="array" ref="B16">IFERROR(INDEX(criterios[],SMALL(IF((INDEX(criterios[],,1)=#REF!)*(INDEX(criterios[],,2)&lt;=#REF!),MATCH(ROW(criterios[Criterio]),ROW(criterios[Criterio])),""),ROWS($X$6:$X16)),3),"")</f>
        <v/>
      </c>
      <c r="C16" s="160" t="str">
        <f>_xlfn.XLOOKUP(overview[[#This Row],[Código]],criterios[codigo],criterios[Criterio],"",0,1)</f>
        <v/>
      </c>
      <c r="D16" s="92"/>
    </row>
    <row r="17" spans="2:4" x14ac:dyDescent="0.25">
      <c r="B17" s="86" t="str">
        <f t="array" ref="B17">IFERROR(INDEX(criterios[],SMALL(IF((INDEX(criterios[],,1)=#REF!)*(INDEX(criterios[],,2)&lt;=#REF!),MATCH(ROW(criterios[Criterio]),ROW(criterios[Criterio])),""),ROWS($X$6:$X17)),3),"")</f>
        <v/>
      </c>
      <c r="C17" s="161" t="str">
        <f>_xlfn.XLOOKUP(overview[[#This Row],[Código]],criterios[codigo],criterios[Criterio],"",0,1)</f>
        <v/>
      </c>
      <c r="D17" s="92"/>
    </row>
    <row r="19" spans="2:4" x14ac:dyDescent="0.25">
      <c r="C19" s="90" t="s">
        <v>141</v>
      </c>
      <c r="D19" s="87" t="s">
        <v>145</v>
      </c>
    </row>
    <row r="20" spans="2:4" x14ac:dyDescent="0.25">
      <c r="D20" s="88" t="s">
        <v>142</v>
      </c>
    </row>
    <row r="21" spans="2:4" x14ac:dyDescent="0.25">
      <c r="D21" s="89" t="s">
        <v>143</v>
      </c>
    </row>
  </sheetData>
  <mergeCells count="2">
    <mergeCell ref="A2:D2"/>
    <mergeCell ref="A1:J1"/>
  </mergeCells>
  <phoneticPr fontId="2" type="noConversion"/>
  <conditionalFormatting sqref="D6:D17">
    <cfRule type="expression" dxfId="32" priority="1">
      <formula>AND($B6&gt;"",$D6="")</formula>
    </cfRule>
    <cfRule type="expression" dxfId="31" priority="3">
      <formula>NOT(AND($B6&gt;"",$D6&gt;""))</formula>
    </cfRule>
  </conditionalFormatting>
  <dataValidations count="1">
    <dataValidation type="list" allowBlank="1" showInputMessage="1" showErrorMessage="1" sqref="D6:D17" xr:uid="{7180D189-A0E7-4453-B43D-20A0B737C4CE}">
      <formula1>"Sim,Não"</formula1>
    </dataValidation>
  </dataValidations>
  <pageMargins left="0.511811024" right="0.511811024" top="0.78740157499999996" bottom="0.78740157499999996" header="0.31496062000000002" footer="0.31496062000000002"/>
  <ignoredErrors>
    <ignoredError sqref="B7:B17" calculatedColumn="1"/>
  </ignoredErrors>
  <tableParts count="1">
    <tablePart r:id="rId1"/>
  </tableParts>
  <extLst>
    <ext xmlns:x14="http://schemas.microsoft.com/office/spreadsheetml/2009/9/main" uri="{78C0D931-6437-407d-A8EE-F0AAD7539E65}">
      <x14:conditionalFormattings>
        <x14:conditionalFormatting xmlns:xm="http://schemas.microsoft.com/office/excel/2006/main">
          <x14:cfRule type="expression" priority="4" id="{8AFDCA87-B1E8-4504-8887-C2DE026F3F6F}">
            <xm:f>_xlfn.IFNA(($D6=VLOOKUP($B6,Critérios!D:G,3)),FALSE)</xm:f>
            <x14:dxf>
              <font>
                <color rgb="FFFF0000"/>
              </font>
            </x14:dxf>
          </x14:cfRule>
          <xm:sqref>D6:D17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9BE12-AFE7-4143-91EE-FC47566F75B9}">
  <sheetPr>
    <tabColor rgb="FF00B0F0"/>
  </sheetPr>
  <dimension ref="A1:I21"/>
  <sheetViews>
    <sheetView workbookViewId="0">
      <selection activeCell="A4" sqref="A4"/>
    </sheetView>
  </sheetViews>
  <sheetFormatPr defaultRowHeight="15" x14ac:dyDescent="0.25"/>
  <cols>
    <col min="1" max="1" width="5.7109375" style="3" customWidth="1"/>
    <col min="2" max="2" width="11.85546875" style="44" customWidth="1"/>
    <col min="3" max="3" width="69.7109375" style="44" customWidth="1"/>
    <col min="4" max="4" width="21.42578125" style="3" customWidth="1"/>
    <col min="5" max="16384" width="9.140625" style="3"/>
  </cols>
  <sheetData>
    <row r="1" spans="1:9" s="6" customFormat="1" ht="88.5" customHeight="1" x14ac:dyDescent="0.25">
      <c r="A1" s="151" t="str" cm="1">
        <f t="array" aca="1" ref="A1" ca="1">_xlfn.CONCAT(Identificação!C5," | Due Diligence | ", MID(CELL("filename",A1),FIND("]",CELL("filename",B5))+1,255))</f>
        <v>Nome do Fornecedor | Due Diligence | Compliance</v>
      </c>
      <c r="B1" s="151"/>
      <c r="C1" s="151"/>
      <c r="D1" s="151"/>
      <c r="E1" s="151"/>
      <c r="F1" s="151"/>
      <c r="G1" s="151"/>
      <c r="H1" s="151"/>
      <c r="I1" s="151"/>
    </row>
    <row r="2" spans="1:9" s="77" customFormat="1" ht="44.25" customHeight="1" x14ac:dyDescent="0.25">
      <c r="A2" s="150" t="str" cm="1">
        <f t="array" aca="1" ref="A2" ca="1">_xlfn.CONCAT("A tabela abaixo deverá ser preenchida pela equipe de ", MID(CELL("filename",A1),FIND("]",CELL("filename",B5))+1,255), " da sua empresa")</f>
        <v>A tabela abaixo deverá ser preenchida pela equipe de Compliance da sua empresa</v>
      </c>
      <c r="B2" s="150"/>
      <c r="C2" s="150"/>
      <c r="D2" s="150"/>
    </row>
    <row r="3" spans="1:9" hidden="1" x14ac:dyDescent="0.25">
      <c r="A3" s="135">
        <f>_xlfn.XLOOKUP(Classificação!C17,nivel_risco[Risco],nivel_risco[Nivel])</f>
        <v>3</v>
      </c>
      <c r="B3" s="136" t="str" cm="1">
        <f t="array" aca="1" ref="B3" ca="1">MID(CELL("filename",A3),FIND("]",CELL("filename",A3))+1,255)</f>
        <v>Compliance</v>
      </c>
      <c r="C3" s="134"/>
      <c r="D3" s="133"/>
    </row>
    <row r="5" spans="1:9" ht="30" customHeight="1" x14ac:dyDescent="0.25">
      <c r="B5" s="79" t="s">
        <v>122</v>
      </c>
      <c r="C5" s="159" t="s">
        <v>123</v>
      </c>
      <c r="D5" s="91" t="s">
        <v>144</v>
      </c>
    </row>
    <row r="6" spans="1:9" ht="45" x14ac:dyDescent="0.25">
      <c r="B6" s="85" t="str" cm="1">
        <f t="array" aca="1" ref="B6" ca="1">IFERROR(INDEX(criterios[],SMALL(IF((INDEX(criterios[],,1)=$B$3)*(INDEX(criterios[],,2)&lt;=$A$3),MATCH(ROW(criterios[Criterio]),ROW(criterios[Criterio])),""),ROWS($X$6:$X6)),3),"")</f>
        <v>CP01</v>
      </c>
      <c r="C6" s="160" t="str">
        <f ca="1">_xlfn.XLOOKUP(compliance[[#This Row],[Código]],criterios[codigo],criterios[Criterio],"",0,1)</f>
        <v>Existe situação de conflito de interesses? (Empregados/dependentes x Sócios/Administradores/Profissionais envolvidos na negociação/Pessoas relacionadas)</v>
      </c>
      <c r="D6" s="92"/>
    </row>
    <row r="7" spans="1:9" ht="30" x14ac:dyDescent="0.25">
      <c r="B7" s="85" t="str" cm="1">
        <f t="array" aca="1" ref="B7" ca="1">IFERROR(INDEX(criterios[],SMALL(IF((INDEX(criterios[],,1)=$B$3)*(INDEX(criterios[],,2)&lt;=$A$3),MATCH(ROW(criterios[Criterio]),ROW(criterios[Criterio])),""),ROWS($X$6:$X7)),3),"")</f>
        <v>CP02</v>
      </c>
      <c r="C7" s="160" t="str">
        <f ca="1">_xlfn.XLOOKUP(compliance[[#This Row],[Código]],criterios[codigo],criterios[Criterio],"",0,1)</f>
        <v>Buscas na internet e mídia revelam problemas graves relativos à reputação e integridade do fornecedor?</v>
      </c>
      <c r="D7" s="92"/>
    </row>
    <row r="8" spans="1:9" ht="45" x14ac:dyDescent="0.25">
      <c r="B8" s="85" t="str" cm="1">
        <f t="array" aca="1" ref="B8" ca="1">IFERROR(INDEX(criterios[],SMALL(IF((INDEX(criterios[],,1)=$B$3)*(INDEX(criterios[],,2)&lt;=$A$3),MATCH(ROW(criterios[Criterio]),ROW(criterios[Criterio])),""),ROWS($X$6:$X8)),3),"")</f>
        <v>CP03</v>
      </c>
      <c r="C8" s="160" t="str">
        <f ca="1">_xlfn.XLOOKUP(compliance[[#This Row],[Código]],criterios[codigo],criterios[Criterio],"",0,1)</f>
        <v>O fornecedor (e seus sócios/administradores) foi ou é réu em ações judiciais/administrativas, inquéritos civis ou policiais relacionados a descumprimento das leis e/ou desvios de conduta em geral?</v>
      </c>
      <c r="D8" s="92"/>
    </row>
    <row r="9" spans="1:9" x14ac:dyDescent="0.25">
      <c r="B9" s="85" t="str" cm="1">
        <f t="array" aca="1" ref="B9" ca="1">IFERROR(INDEX(criterios[],SMALL(IF((INDEX(criterios[],,1)=$B$3)*(INDEX(criterios[],,2)&lt;=$A$3),MATCH(ROW(criterios[Criterio]),ROW(criterios[Criterio])),""),ROWS($X$6:$X9)),3),"")</f>
        <v>CP04</v>
      </c>
      <c r="C9" s="160" t="str">
        <f ca="1">_xlfn.XLOOKUP(compliance[[#This Row],[Código]],criterios[codigo],criterios[Criterio],"",0,1)</f>
        <v>O fornecedor tem relação familiar/parentesco com agentes do públicos?</v>
      </c>
      <c r="D9" s="92"/>
    </row>
    <row r="10" spans="1:9" ht="30" x14ac:dyDescent="0.25">
      <c r="B10" s="85" t="str" cm="1">
        <f t="array" aca="1" ref="B10" ca="1">IFERROR(INDEX(criterios[],SMALL(IF((INDEX(criterios[],,1)=$B$3)*(INDEX(criterios[],,2)&lt;=$A$3),MATCH(ROW(criterios[Criterio]),ROW(criterios[Criterio])),""),ROWS($X$6:$X10)),3),"")</f>
        <v>CP05</v>
      </c>
      <c r="C10" s="160" t="str">
        <f ca="1">_xlfn.XLOOKUP(compliance[[#This Row],[Código]],criterios[codigo],criterios[Criterio],"",0,1)</f>
        <v>O fornecedor possui algum sócio que é agente do público ou familar/parente do agente público?</v>
      </c>
      <c r="D10" s="92"/>
    </row>
    <row r="11" spans="1:9" ht="30" x14ac:dyDescent="0.25">
      <c r="B11" s="85" t="str" cm="1">
        <f t="array" aca="1" ref="B11" ca="1">IFERROR(INDEX(criterios[],SMALL(IF((INDEX(criterios[],,1)=$B$3)*(INDEX(criterios[],,2)&lt;=$A$3),MATCH(ROW(criterios[Criterio]),ROW(criterios[Criterio])),""),ROWS($X$6:$X11)),3),"")</f>
        <v>CP06</v>
      </c>
      <c r="C11" s="160" t="str">
        <f ca="1">_xlfn.XLOOKUP(compliance[[#This Row],[Código]],criterios[codigo],criterios[Criterio],"",0,1)</f>
        <v>O fornecedor já trabalhou como agente público em um nível elevado, ou em uma agência/órgão relevante para o trabalho que vai realizar?</v>
      </c>
      <c r="D11" s="92"/>
    </row>
    <row r="12" spans="1:9" x14ac:dyDescent="0.25">
      <c r="B12" s="85" t="str" cm="1">
        <f t="array" aca="1" ref="B12" ca="1">IFERROR(INDEX(criterios[],SMALL(IF((INDEX(criterios[],,1)=$B$3)*(INDEX(criterios[],,2)&lt;=$A$3),MATCH(ROW(criterios[Criterio]),ROW(criterios[Criterio])),""),ROWS($X$6:$X12)),3),"")</f>
        <v>CP07</v>
      </c>
      <c r="C12" s="160" t="str">
        <f ca="1">_xlfn.XLOOKUP(compliance[[#This Row],[Código]],criterios[codigo],criterios[Criterio],"",0,1)</f>
        <v xml:space="preserve">Foram identificados “Red Flags”? </v>
      </c>
      <c r="D12" s="92"/>
    </row>
    <row r="13" spans="1:9" ht="45" x14ac:dyDescent="0.25">
      <c r="B13" s="85" t="str" cm="1">
        <f t="array" aca="1" ref="B13" ca="1">IFERROR(INDEX(criterios[],SMALL(IF((INDEX(criterios[],,1)=$B$3)*(INDEX(criterios[],,2)&lt;=$A$3),MATCH(ROW(criterios[Criterio]),ROW(criterios[Criterio])),""),ROWS($X$6:$X13)),3),"")</f>
        <v>CP08</v>
      </c>
      <c r="C13" s="160" t="str">
        <f ca="1">_xlfn.XLOOKUP(compliance[[#This Row],[Código]],criterios[codigo],criterios[Criterio],"",0,1)</f>
        <v>Foi identificado alto risco relacionado à Segurança da Informação? (compartilhamento de dados, fragilidades quanto a integridade, confidencialidade ou disponibilidade, não atendimento a LGPD, etc.)?</v>
      </c>
      <c r="D13" s="92"/>
    </row>
    <row r="14" spans="1:9" ht="30" x14ac:dyDescent="0.25">
      <c r="B14" s="85" t="str" cm="1">
        <f t="array" aca="1" ref="B14" ca="1">IFERROR(INDEX(criterios[],SMALL(IF((INDEX(criterios[],,1)=$B$3)*(INDEX(criterios[],,2)&lt;=$A$3),MATCH(ROW(criterios[Criterio]),ROW(criterios[Criterio])),""),ROWS($X$6:$X14)),3),"")</f>
        <v>CP09</v>
      </c>
      <c r="C14" s="160" t="str">
        <f ca="1">_xlfn.XLOOKUP(compliance[[#This Row],[Código]],criterios[codigo],criterios[Criterio],"",0,1)</f>
        <v>Na prestação de serviço o fornecedor envolverá a participação de representantes externos ou subcontratados ?</v>
      </c>
      <c r="D14" s="92"/>
    </row>
    <row r="15" spans="1:9" x14ac:dyDescent="0.25">
      <c r="B15" s="85" t="str" cm="1">
        <f t="array" aca="1" ref="B15" ca="1">IFERROR(INDEX(criterios[],SMALL(IF((INDEX(criterios[],,1)=$B$3)*(INDEX(criterios[],,2)&lt;=$A$3),MATCH(ROW(criterios[Criterio]),ROW(criterios[Criterio])),""),ROWS($X$6:$X15)),3),"")</f>
        <v/>
      </c>
      <c r="C15" s="160" t="str">
        <f ca="1">_xlfn.XLOOKUP(compliance[[#This Row],[Código]],criterios[codigo],criterios[Criterio],"",0,1)</f>
        <v/>
      </c>
      <c r="D15" s="92"/>
    </row>
    <row r="16" spans="1:9" x14ac:dyDescent="0.25">
      <c r="B16" s="85" t="str" cm="1">
        <f t="array" aca="1" ref="B16" ca="1">IFERROR(INDEX(criterios[],SMALL(IF((INDEX(criterios[],,1)=$B$3)*(INDEX(criterios[],,2)&lt;=$A$3),MATCH(ROW(criterios[Criterio]),ROW(criterios[Criterio])),""),ROWS($X$6:$X16)),3),"")</f>
        <v/>
      </c>
      <c r="C16" s="160" t="str">
        <f ca="1">_xlfn.XLOOKUP(compliance[[#This Row],[Código]],criterios[codigo],criterios[Criterio],"",0,1)</f>
        <v/>
      </c>
      <c r="D16" s="92"/>
    </row>
    <row r="17" spans="2:4" x14ac:dyDescent="0.25">
      <c r="B17" s="86" t="str" cm="1">
        <f t="array" aca="1" ref="B17" ca="1">IFERROR(INDEX(criterios[],SMALL(IF((INDEX(criterios[],,1)=$B$3)*(INDEX(criterios[],,2)&lt;=$A$3),MATCH(ROW(criterios[Criterio]),ROW(criterios[Criterio])),""),ROWS($X$6:$X17)),3),"")</f>
        <v/>
      </c>
      <c r="C17" s="161" t="str">
        <f ca="1">_xlfn.XLOOKUP(compliance[[#This Row],[Código]],criterios[codigo],criterios[Criterio],"",0,1)</f>
        <v/>
      </c>
      <c r="D17" s="92"/>
    </row>
    <row r="19" spans="2:4" x14ac:dyDescent="0.25">
      <c r="C19" s="90" t="s">
        <v>141</v>
      </c>
      <c r="D19" s="87" t="s">
        <v>145</v>
      </c>
    </row>
    <row r="20" spans="2:4" x14ac:dyDescent="0.25">
      <c r="D20" s="88" t="s">
        <v>142</v>
      </c>
    </row>
    <row r="21" spans="2:4" x14ac:dyDescent="0.25">
      <c r="D21" s="89" t="s">
        <v>143</v>
      </c>
    </row>
  </sheetData>
  <mergeCells count="2">
    <mergeCell ref="A2:D2"/>
    <mergeCell ref="A1:I1"/>
  </mergeCells>
  <conditionalFormatting sqref="D6:D17">
    <cfRule type="expression" dxfId="29" priority="1">
      <formula>AND($B6&gt;"",$D6="")</formula>
    </cfRule>
    <cfRule type="expression" dxfId="28" priority="2">
      <formula>NOT(AND($B6&gt;"",$D6&gt;""))</formula>
    </cfRule>
  </conditionalFormatting>
  <dataValidations count="2">
    <dataValidation type="list" allowBlank="1" showInputMessage="1" showErrorMessage="1" sqref="D7:D17" xr:uid="{0A9E2DD1-01B7-44F5-90B5-5460F9E20715}">
      <formula1>"Sim,Não"</formula1>
    </dataValidation>
    <dataValidation type="list" showInputMessage="1" showErrorMessage="1" sqref="D6" xr:uid="{16219664-EABA-4B7C-8F08-460CE0F262E3}">
      <formula1>"Sim, Não"</formula1>
    </dataValidation>
  </dataValidations>
  <pageMargins left="0.511811024" right="0.511811024" top="0.78740157499999996" bottom="0.78740157499999996" header="0.31496062000000002" footer="0.31496062000000002"/>
  <tableParts count="1">
    <tablePart r:id="rId1"/>
  </tableParts>
  <extLst>
    <ext xmlns:x14="http://schemas.microsoft.com/office/spreadsheetml/2009/9/main" uri="{78C0D931-6437-407d-A8EE-F0AAD7539E65}">
      <x14:conditionalFormattings>
        <x14:conditionalFormatting xmlns:xm="http://schemas.microsoft.com/office/excel/2006/main">
          <x14:cfRule type="expression" priority="3" id="{FED483B8-0C3C-4E2D-BD09-9107680C958C}">
            <xm:f>_xlfn.IFNA(($D6=VLOOKUP($B6,Critérios!D:G,3)),FALSE)</xm:f>
            <x14:dxf>
              <font>
                <color rgb="FFFF0000"/>
              </font>
            </x14:dxf>
          </x14:cfRule>
          <xm:sqref>D6:D17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90A48-EA3B-4C00-A994-47AC0058D826}">
  <sheetPr>
    <tabColor rgb="FF00B0F0"/>
  </sheetPr>
  <dimension ref="A1:K21"/>
  <sheetViews>
    <sheetView workbookViewId="0">
      <selection activeCell="A4" sqref="A4"/>
    </sheetView>
  </sheetViews>
  <sheetFormatPr defaultRowHeight="15" x14ac:dyDescent="0.25"/>
  <cols>
    <col min="1" max="1" width="5.7109375" style="3" customWidth="1"/>
    <col min="2" max="2" width="11.85546875" style="44" customWidth="1"/>
    <col min="3" max="3" width="69.7109375" style="44" customWidth="1"/>
    <col min="4" max="4" width="21.42578125" style="3" customWidth="1"/>
    <col min="5" max="16384" width="9.140625" style="3"/>
  </cols>
  <sheetData>
    <row r="1" spans="1:11" s="6" customFormat="1" ht="88.5" customHeight="1" x14ac:dyDescent="0.25">
      <c r="A1" s="151" t="str" cm="1">
        <f t="array" aca="1" ref="A1" ca="1">_xlfn.CONCAT(Identificação!C5," | Due Diligence | ", MID(CELL("filename",A1),FIND("]",CELL("filename",B5))+1,255))</f>
        <v>Nome do Fornecedor | Due Diligence | Financeiro</v>
      </c>
      <c r="B1" s="151"/>
      <c r="C1" s="151"/>
      <c r="D1" s="151"/>
      <c r="E1" s="151"/>
      <c r="F1" s="151"/>
      <c r="G1" s="151"/>
      <c r="H1" s="151"/>
      <c r="I1" s="151"/>
      <c r="J1" s="151"/>
      <c r="K1" s="151"/>
    </row>
    <row r="2" spans="1:11" s="78" customFormat="1" ht="44.25" customHeight="1" x14ac:dyDescent="0.25">
      <c r="A2" s="150" t="str" cm="1">
        <f t="array" aca="1" ref="A2" ca="1">_xlfn.CONCAT("A tabela abaixo deverá ser preenchida pela equipe de ", MID(CELL("filename",A1),FIND("]",CELL("filename",B5))+1,255), " da sua empresa")</f>
        <v>A tabela abaixo deverá ser preenchida pela equipe de Financeiro da sua empresa</v>
      </c>
      <c r="B2" s="150"/>
      <c r="C2" s="150"/>
      <c r="D2" s="150"/>
    </row>
    <row r="3" spans="1:11" hidden="1" x14ac:dyDescent="0.25">
      <c r="A3" s="137">
        <f>_xlfn.XLOOKUP(Classificação!C17,nivel_risco[Risco],nivel_risco[Nivel])</f>
        <v>3</v>
      </c>
      <c r="B3" s="138" t="str" cm="1">
        <f t="array" aca="1" ref="B3" ca="1">MID(CELL("filename",A3),FIND("]",CELL("filename",A3))+1,255)</f>
        <v>Financeiro</v>
      </c>
      <c r="C3" s="132"/>
      <c r="D3" s="2"/>
    </row>
    <row r="5" spans="1:11" ht="30" customHeight="1" x14ac:dyDescent="0.25">
      <c r="B5" s="79" t="s">
        <v>122</v>
      </c>
      <c r="C5" s="159" t="s">
        <v>123</v>
      </c>
      <c r="D5" s="91" t="s">
        <v>144</v>
      </c>
    </row>
    <row r="6" spans="1:11" x14ac:dyDescent="0.25">
      <c r="B6" s="85" t="str" cm="1">
        <f t="array" aca="1" ref="B6" ca="1">IFERROR(INDEX(criterios[],SMALL(IF((INDEX(criterios[],,1)=$B$3)*(INDEX(criterios[],,2)&lt;=$A$3),MATCH(ROW(criterios[Criterio]),ROW(criterios[Criterio])),""),ROWS($X$6:$X6)),3),"")</f>
        <v>FI01</v>
      </c>
      <c r="C6" s="160" t="str">
        <f ca="1">_xlfn.XLOOKUP(financeiro[[#This Row],[Código]],criterios[codigo],criterios[Criterio],"",0,1)</f>
        <v>Foi realizado processo de RFP (Request for Proposal)?</v>
      </c>
      <c r="D6" s="92"/>
    </row>
    <row r="7" spans="1:11" x14ac:dyDescent="0.25">
      <c r="B7" s="85" t="str" cm="1">
        <f t="array" aca="1" ref="B7" ca="1">IFERROR(INDEX(criterios[],SMALL(IF((INDEX(criterios[],,1)=$B$3)*(INDEX(criterios[],,2)&lt;=$A$3),MATCH(ROW(criterios[Criterio]),ROW(criterios[Criterio])),""),ROWS($X$6:$X7)),3),"")</f>
        <v>FI02</v>
      </c>
      <c r="C7" s="160" t="str">
        <f ca="1">_xlfn.XLOOKUP(financeiro[[#This Row],[Código]],criterios[codigo],criterios[Criterio],"",0,1)</f>
        <v>Foi obtida a quantidade mínima de cotações?</v>
      </c>
      <c r="D7" s="92"/>
    </row>
    <row r="8" spans="1:11" ht="45" x14ac:dyDescent="0.25">
      <c r="B8" s="85" t="str" cm="1">
        <f t="array" aca="1" ref="B8" ca="1">IFERROR(INDEX(criterios[],SMALL(IF((INDEX(criterios[],,1)=$B$3)*(INDEX(criterios[],,2)&lt;=$A$3),MATCH(ROW(criterios[Criterio]),ROW(criterios[Criterio])),""),ROWS($X$6:$X8)),3),"")</f>
        <v>FI03</v>
      </c>
      <c r="C8" s="160" t="str">
        <f ca="1">_xlfn.XLOOKUP(financeiro[[#This Row],[Código]],criterios[codigo],criterios[Criterio],"",0,1)</f>
        <v>O fornecedor possui alto risco de crédito e probabilidade de inadimplência, de acordo com o Órgão de Proteção ao Crédito (Serasa, Boa Vista, etc.)?</v>
      </c>
      <c r="D8" s="92"/>
    </row>
    <row r="9" spans="1:11" ht="30" x14ac:dyDescent="0.25">
      <c r="B9" s="85" t="str" cm="1">
        <f t="array" aca="1" ref="B9" ca="1">IFERROR(INDEX(criterios[],SMALL(IF((INDEX(criterios[],,1)=$B$3)*(INDEX(criterios[],,2)&lt;=$A$3),MATCH(ROW(criterios[Criterio]),ROW(criterios[Criterio])),""),ROWS($X$6:$X9)),3),"")</f>
        <v>FI04</v>
      </c>
      <c r="C9" s="160" t="str">
        <f ca="1">_xlfn.XLOOKUP(financeiro[[#This Row],[Código]],criterios[codigo],criterios[Criterio],"",0,1)</f>
        <v>O fornecedor possui baixo índice de Liquidez (capacidade do fornecedor pagar as suas dívidas)?</v>
      </c>
      <c r="D9" s="92"/>
    </row>
    <row r="10" spans="1:11" ht="30" x14ac:dyDescent="0.25">
      <c r="B10" s="85" t="str" cm="1">
        <f t="array" aca="1" ref="B10" ca="1">IFERROR(INDEX(criterios[],SMALL(IF((INDEX(criterios[],,1)=$B$3)*(INDEX(criterios[],,2)&lt;=$A$3),MATCH(ROW(criterios[Criterio]),ROW(criterios[Criterio])),""),ROWS($X$6:$X10)),3),"")</f>
        <v>FI05</v>
      </c>
      <c r="C10" s="160" t="str">
        <f ca="1">_xlfn.XLOOKUP(financeiro[[#This Row],[Código]],criterios[codigo],criterios[Criterio],"",0,1)</f>
        <v>Existe alto percentual de participação da sua empresa nas vendas do fornecedor (dependência financeira do terceiro)?</v>
      </c>
      <c r="D10" s="92"/>
    </row>
    <row r="11" spans="1:11" x14ac:dyDescent="0.25">
      <c r="B11" s="85" t="str" cm="1">
        <f t="array" aca="1" ref="B11" ca="1">IFERROR(INDEX(criterios[],SMALL(IF((INDEX(criterios[],,1)=$B$3)*(INDEX(criterios[],,2)&lt;=$A$3),MATCH(ROW(criterios[Criterio]),ROW(criterios[Criterio])),""),ROWS($X$6:$X11)),3),"")</f>
        <v>FI06</v>
      </c>
      <c r="C11" s="160" t="str">
        <f ca="1">_xlfn.XLOOKUP(financeiro[[#This Row],[Código]],criterios[codigo],criterios[Criterio],"",0,1)</f>
        <v>O nível de solvência do fornecedor indica alta probabilidade de falência?</v>
      </c>
      <c r="D11" s="92"/>
    </row>
    <row r="12" spans="1:11" x14ac:dyDescent="0.25">
      <c r="B12" s="85" t="str" cm="1">
        <f t="array" aca="1" ref="B12" ca="1">IFERROR(INDEX(criterios[],SMALL(IF((INDEX(criterios[],,1)=$B$3)*(INDEX(criterios[],,2)&lt;=$A$3),MATCH(ROW(criterios[Criterio]),ROW(criterios[Criterio])),""),ROWS($X$6:$X12)),3),"")</f>
        <v/>
      </c>
      <c r="C12" s="160" t="str">
        <f ca="1">_xlfn.XLOOKUP(financeiro[[#This Row],[Código]],criterios[codigo],criterios[Criterio],"",0,1)</f>
        <v/>
      </c>
      <c r="D12" s="92"/>
    </row>
    <row r="13" spans="1:11" x14ac:dyDescent="0.25">
      <c r="B13" s="85" t="str" cm="1">
        <f t="array" aca="1" ref="B13" ca="1">IFERROR(INDEX(criterios[],SMALL(IF((INDEX(criterios[],,1)=$B$3)*(INDEX(criterios[],,2)&lt;=$A$3),MATCH(ROW(criterios[Criterio]),ROW(criterios[Criterio])),""),ROWS($X$6:$X13)),3),"")</f>
        <v/>
      </c>
      <c r="C13" s="160" t="str">
        <f ca="1">_xlfn.XLOOKUP(financeiro[[#This Row],[Código]],criterios[codigo],criterios[Criterio],"",0,1)</f>
        <v/>
      </c>
      <c r="D13" s="92"/>
    </row>
    <row r="14" spans="1:11" x14ac:dyDescent="0.25">
      <c r="B14" s="85" t="str" cm="1">
        <f t="array" aca="1" ref="B14" ca="1">IFERROR(INDEX(criterios[],SMALL(IF((INDEX(criterios[],,1)=$B$3)*(INDEX(criterios[],,2)&lt;=$A$3),MATCH(ROW(criterios[Criterio]),ROW(criterios[Criterio])),""),ROWS($X$6:$X14)),3),"")</f>
        <v/>
      </c>
      <c r="C14" s="160" t="str">
        <f ca="1">_xlfn.XLOOKUP(financeiro[[#This Row],[Código]],criterios[codigo],criterios[Criterio],"",0,1)</f>
        <v/>
      </c>
      <c r="D14" s="92"/>
    </row>
    <row r="15" spans="1:11" x14ac:dyDescent="0.25">
      <c r="B15" s="85" t="str" cm="1">
        <f t="array" aca="1" ref="B15" ca="1">IFERROR(INDEX(criterios[],SMALL(IF((INDEX(criterios[],,1)=$B$3)*(INDEX(criterios[],,2)&lt;=$A$3),MATCH(ROW(criterios[Criterio]),ROW(criterios[Criterio])),""),ROWS($X$6:$X15)),3),"")</f>
        <v/>
      </c>
      <c r="C15" s="160" t="str">
        <f ca="1">_xlfn.XLOOKUP(financeiro[[#This Row],[Código]],criterios[codigo],criterios[Criterio],"",0,1)</f>
        <v/>
      </c>
      <c r="D15" s="92"/>
    </row>
    <row r="16" spans="1:11" x14ac:dyDescent="0.25">
      <c r="B16" s="85" t="str" cm="1">
        <f t="array" aca="1" ref="B16" ca="1">IFERROR(INDEX(criterios[],SMALL(IF((INDEX(criterios[],,1)=$B$3)*(INDEX(criterios[],,2)&lt;=$A$3),MATCH(ROW(criterios[Criterio]),ROW(criterios[Criterio])),""),ROWS($X$6:$X16)),3),"")</f>
        <v/>
      </c>
      <c r="C16" s="160" t="str">
        <f ca="1">_xlfn.XLOOKUP(financeiro[[#This Row],[Código]],criterios[codigo],criterios[Criterio],"",0,1)</f>
        <v/>
      </c>
      <c r="D16" s="92"/>
    </row>
    <row r="17" spans="2:4" x14ac:dyDescent="0.25">
      <c r="B17" s="86" t="str" cm="1">
        <f t="array" aca="1" ref="B17" ca="1">IFERROR(INDEX(criterios[],SMALL(IF((INDEX(criterios[],,1)=$B$3)*(INDEX(criterios[],,2)&lt;=$A$3),MATCH(ROW(criterios[Criterio]),ROW(criterios[Criterio])),""),ROWS($X$6:$X17)),3),"")</f>
        <v/>
      </c>
      <c r="C17" s="161" t="str">
        <f ca="1">_xlfn.XLOOKUP(financeiro[[#This Row],[Código]],criterios[codigo],criterios[Criterio],"",0,1)</f>
        <v/>
      </c>
      <c r="D17" s="92"/>
    </row>
    <row r="19" spans="2:4" x14ac:dyDescent="0.25">
      <c r="C19" s="90" t="s">
        <v>141</v>
      </c>
      <c r="D19" s="87" t="s">
        <v>145</v>
      </c>
    </row>
    <row r="20" spans="2:4" x14ac:dyDescent="0.25">
      <c r="D20" s="88" t="s">
        <v>142</v>
      </c>
    </row>
    <row r="21" spans="2:4" x14ac:dyDescent="0.25">
      <c r="D21" s="89" t="s">
        <v>143</v>
      </c>
    </row>
  </sheetData>
  <mergeCells count="2">
    <mergeCell ref="A2:D2"/>
    <mergeCell ref="A1:K1"/>
  </mergeCells>
  <conditionalFormatting sqref="D6:D17">
    <cfRule type="expression" dxfId="26" priority="1">
      <formula>AND($B6&gt;"",$D6="")</formula>
    </cfRule>
    <cfRule type="expression" dxfId="25" priority="2">
      <formula>NOT(AND($B6&gt;"",$D6&gt;""))</formula>
    </cfRule>
  </conditionalFormatting>
  <dataValidations count="1">
    <dataValidation type="list" allowBlank="1" showInputMessage="1" showErrorMessage="1" sqref="D6:D17" xr:uid="{228D694C-3888-4B19-B757-2231B6C5BFFC}">
      <formula1>"Sim, Não"</formula1>
    </dataValidation>
  </dataValidations>
  <pageMargins left="0.511811024" right="0.511811024" top="0.78740157499999996" bottom="0.78740157499999996" header="0.31496062000000002" footer="0.31496062000000002"/>
  <tableParts count="1">
    <tablePart r:id="rId1"/>
  </tableParts>
  <extLst>
    <ext xmlns:x14="http://schemas.microsoft.com/office/spreadsheetml/2009/9/main" uri="{78C0D931-6437-407d-A8EE-F0AAD7539E65}">
      <x14:conditionalFormattings>
        <x14:conditionalFormatting xmlns:xm="http://schemas.microsoft.com/office/excel/2006/main">
          <x14:cfRule type="expression" priority="3" id="{3A3E0BB5-CBDD-4CA7-98FD-CDE851E8935A}">
            <xm:f>_xlfn.IFNA(($D6=VLOOKUP($B6,Critérios!D:G,3)),FALSE)</xm:f>
            <x14:dxf>
              <font>
                <color rgb="FFFF0000"/>
              </font>
            </x14:dxf>
          </x14:cfRule>
          <xm:sqref>D6:D17</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08295-3C15-40F0-BEA5-7E3E9AEF2324}">
  <sheetPr>
    <tabColor rgb="FF00B0F0"/>
  </sheetPr>
  <dimension ref="A1:D21"/>
  <sheetViews>
    <sheetView workbookViewId="0">
      <selection activeCell="F14" sqref="F14"/>
    </sheetView>
  </sheetViews>
  <sheetFormatPr defaultRowHeight="15" x14ac:dyDescent="0.25"/>
  <cols>
    <col min="1" max="1" width="5.7109375" style="3" customWidth="1"/>
    <col min="2" max="2" width="11.85546875" style="44" customWidth="1"/>
    <col min="3" max="3" width="69.7109375" style="44" customWidth="1"/>
    <col min="4" max="4" width="21.42578125" style="3" customWidth="1"/>
    <col min="5" max="16384" width="9.140625" style="3"/>
  </cols>
  <sheetData>
    <row r="1" spans="1:4" s="6" customFormat="1" ht="88.5" customHeight="1" x14ac:dyDescent="0.25">
      <c r="A1" s="151" t="str" cm="1">
        <f t="array" aca="1" ref="A1" ca="1">_xlfn.CONCAT(Identificação!C5," | Due Diligence | ", MID(CELL("filename",A1),FIND("]",CELL("filename",A3))+1,255))</f>
        <v>Nome do Fornecedor | Due Diligence | Legal</v>
      </c>
      <c r="B1" s="151"/>
      <c r="C1" s="151"/>
    </row>
    <row r="2" spans="1:4" s="77" customFormat="1" ht="44.25" customHeight="1" x14ac:dyDescent="0.25">
      <c r="A2" s="150" t="str" cm="1">
        <f t="array" aca="1" ref="A2" ca="1">_xlfn.CONCAT("A tabela abaixo deverá ser preenchida pela equipe de ", MID(CELL("filename",A1),FIND("]",CELL("filename",B5))+1,255), " da sua empresa")</f>
        <v>A tabela abaixo deverá ser preenchida pela equipe de Legal da sua empresa</v>
      </c>
      <c r="B2" s="150"/>
      <c r="C2" s="150"/>
      <c r="D2" s="150"/>
    </row>
    <row r="3" spans="1:4" hidden="1" x14ac:dyDescent="0.25">
      <c r="A3" s="141">
        <f>_xlfn.XLOOKUP(Classificação!C18,nivel_risco[Risco],nivel_risco[Nivel])</f>
        <v>1</v>
      </c>
      <c r="B3" s="139" t="str" cm="1">
        <f t="array" aca="1" ref="B3" ca="1">MID(CELL("filename",A3),FIND("]",CELL("filename",A3))+1,255)</f>
        <v>Legal</v>
      </c>
      <c r="C3" s="142"/>
      <c r="D3" s="140"/>
    </row>
    <row r="5" spans="1:4" ht="30" customHeight="1" x14ac:dyDescent="0.25">
      <c r="B5" s="79" t="s">
        <v>122</v>
      </c>
      <c r="C5" s="159" t="s">
        <v>123</v>
      </c>
      <c r="D5" s="91" t="s">
        <v>144</v>
      </c>
    </row>
    <row r="6" spans="1:4" x14ac:dyDescent="0.25">
      <c r="B6" s="85" t="str" cm="1">
        <f t="array" aca="1" ref="B6" ca="1">IFERROR(INDEX(criterios[],SMALL(IF((INDEX(criterios[],,1)=$B$3)*(INDEX(criterios[],,2)&lt;=$A$3),MATCH(ROW(criterios[Criterio]),ROW(criterios[Criterio])),""),ROWS($X$6:$X6)),3),"")</f>
        <v/>
      </c>
      <c r="C6" s="160" t="str">
        <f ca="1">_xlfn.XLOOKUP(legal[[#This Row],[Código]],criterios[codigo],criterios[Criterio],"",0,1)</f>
        <v/>
      </c>
      <c r="D6" s="92"/>
    </row>
    <row r="7" spans="1:4" x14ac:dyDescent="0.25">
      <c r="B7" s="85" t="str">
        <f t="array" aca="1" ref="B7" ca="1">IFERROR(INDEX(criterios[],SMALL(IF((INDEX(criterios[],,1)=$B$3)*(INDEX(criterios[],,2)&lt;=$A$3),MATCH(ROW(criterios[Criterio]),ROW(criterios[Criterio])),""),ROWS($X$6:$X7)),3),"")</f>
        <v/>
      </c>
      <c r="C7" s="160" t="str">
        <f ca="1">_xlfn.XLOOKUP(legal[[#This Row],[Código]],criterios[codigo],criterios[Criterio],"",0,1)</f>
        <v/>
      </c>
      <c r="D7" s="92"/>
    </row>
    <row r="8" spans="1:4" x14ac:dyDescent="0.25">
      <c r="B8" s="85" t="str">
        <f t="array" aca="1" ref="B8" ca="1">IFERROR(INDEX(criterios[],SMALL(IF((INDEX(criterios[],,1)=$B$3)*(INDEX(criterios[],,2)&lt;=$A$3),MATCH(ROW(criterios[Criterio]),ROW(criterios[Criterio])),""),ROWS($X$6:$X8)),3),"")</f>
        <v/>
      </c>
      <c r="C8" s="160" t="str">
        <f ca="1">_xlfn.XLOOKUP(legal[[#This Row],[Código]],criterios[codigo],criterios[Criterio],"",0,1)</f>
        <v/>
      </c>
      <c r="D8" s="92"/>
    </row>
    <row r="9" spans="1:4" x14ac:dyDescent="0.25">
      <c r="B9" s="85" t="str">
        <f t="array" aca="1" ref="B9" ca="1">IFERROR(INDEX(criterios[],SMALL(IF((INDEX(criterios[],,1)=$B$3)*(INDEX(criterios[],,2)&lt;=$A$3),MATCH(ROW(criterios[Criterio]),ROW(criterios[Criterio])),""),ROWS($X$6:$X9)),3),"")</f>
        <v/>
      </c>
      <c r="C9" s="160" t="str">
        <f ca="1">_xlfn.XLOOKUP(legal[[#This Row],[Código]],criterios[codigo],criterios[Criterio],"",0,1)</f>
        <v/>
      </c>
      <c r="D9" s="92"/>
    </row>
    <row r="10" spans="1:4" x14ac:dyDescent="0.25">
      <c r="B10" s="85" t="str">
        <f t="array" aca="1" ref="B10" ca="1">IFERROR(INDEX(criterios[],SMALL(IF((INDEX(criterios[],,1)=$B$3)*(INDEX(criterios[],,2)&lt;=$A$3),MATCH(ROW(criterios[Criterio]),ROW(criterios[Criterio])),""),ROWS($X$6:$X10)),3),"")</f>
        <v/>
      </c>
      <c r="C10" s="160" t="str">
        <f ca="1">_xlfn.XLOOKUP(legal[[#This Row],[Código]],criterios[codigo],criterios[Criterio],"",0,1)</f>
        <v/>
      </c>
      <c r="D10" s="92"/>
    </row>
    <row r="11" spans="1:4" x14ac:dyDescent="0.25">
      <c r="B11" s="85" t="str">
        <f t="array" aca="1" ref="B11" ca="1">IFERROR(INDEX(criterios[],SMALL(IF((INDEX(criterios[],,1)=$B$3)*(INDEX(criterios[],,2)&lt;=$A$3),MATCH(ROW(criterios[Criterio]),ROW(criterios[Criterio])),""),ROWS($X$6:$X11)),3),"")</f>
        <v/>
      </c>
      <c r="C11" s="160" t="str">
        <f ca="1">_xlfn.XLOOKUP(legal[[#This Row],[Código]],criterios[codigo],criterios[Criterio],"",0,1)</f>
        <v/>
      </c>
      <c r="D11" s="92"/>
    </row>
    <row r="12" spans="1:4" x14ac:dyDescent="0.25">
      <c r="B12" s="85" t="str">
        <f t="array" aca="1" ref="B12" ca="1">IFERROR(INDEX(criterios[],SMALL(IF((INDEX(criterios[],,1)=$B$3)*(INDEX(criterios[],,2)&lt;=$A$3),MATCH(ROW(criterios[Criterio]),ROW(criterios[Criterio])),""),ROWS($X$6:$X12)),3),"")</f>
        <v/>
      </c>
      <c r="C12" s="160" t="str">
        <f ca="1">_xlfn.XLOOKUP(legal[[#This Row],[Código]],criterios[codigo],criterios[Criterio],"",0,1)</f>
        <v/>
      </c>
      <c r="D12" s="92"/>
    </row>
    <row r="13" spans="1:4" x14ac:dyDescent="0.25">
      <c r="B13" s="85" t="str">
        <f t="array" aca="1" ref="B13" ca="1">IFERROR(INDEX(criterios[],SMALL(IF((INDEX(criterios[],,1)=$B$3)*(INDEX(criterios[],,2)&lt;=$A$3),MATCH(ROW(criterios[Criterio]),ROW(criterios[Criterio])),""),ROWS($X$6:$X13)),3),"")</f>
        <v/>
      </c>
      <c r="C13" s="160" t="str">
        <f ca="1">_xlfn.XLOOKUP(legal[[#This Row],[Código]],criterios[codigo],criterios[Criterio],"",0,1)</f>
        <v/>
      </c>
      <c r="D13" s="92"/>
    </row>
    <row r="14" spans="1:4" x14ac:dyDescent="0.25">
      <c r="B14" s="85" t="str">
        <f t="array" aca="1" ref="B14" ca="1">IFERROR(INDEX(criterios[],SMALL(IF((INDEX(criterios[],,1)=$B$3)*(INDEX(criterios[],,2)&lt;=$A$3),MATCH(ROW(criterios[Criterio]),ROW(criterios[Criterio])),""),ROWS($X$6:$X14)),3),"")</f>
        <v/>
      </c>
      <c r="C14" s="160" t="str">
        <f ca="1">_xlfn.XLOOKUP(legal[[#This Row],[Código]],criterios[codigo],criterios[Criterio],"",0,1)</f>
        <v/>
      </c>
      <c r="D14" s="92"/>
    </row>
    <row r="15" spans="1:4" x14ac:dyDescent="0.25">
      <c r="B15" s="85" t="str">
        <f t="array" aca="1" ref="B15" ca="1">IFERROR(INDEX(criterios[],SMALL(IF((INDEX(criterios[],,1)=$B$3)*(INDEX(criterios[],,2)&lt;=$A$3),MATCH(ROW(criterios[Criterio]),ROW(criterios[Criterio])),""),ROWS($X$6:$X15)),3),"")</f>
        <v/>
      </c>
      <c r="C15" s="160" t="str">
        <f ca="1">_xlfn.XLOOKUP(legal[[#This Row],[Código]],criterios[codigo],criterios[Criterio],"",0,1)</f>
        <v/>
      </c>
      <c r="D15" s="92"/>
    </row>
    <row r="16" spans="1:4" x14ac:dyDescent="0.25">
      <c r="B16" s="85" t="str">
        <f t="array" aca="1" ref="B16" ca="1">IFERROR(INDEX(criterios[],SMALL(IF((INDEX(criterios[],,1)=$B$3)*(INDEX(criterios[],,2)&lt;=$A$3),MATCH(ROW(criterios[Criterio]),ROW(criterios[Criterio])),""),ROWS($X$6:$X16)),3),"")</f>
        <v/>
      </c>
      <c r="C16" s="160" t="str">
        <f ca="1">_xlfn.XLOOKUP(legal[[#This Row],[Código]],criterios[codigo],criterios[Criterio],"",0,1)</f>
        <v/>
      </c>
      <c r="D16" s="92"/>
    </row>
    <row r="17" spans="2:4" x14ac:dyDescent="0.25">
      <c r="B17" s="86" t="str">
        <f t="array" aca="1" ref="B17" ca="1">IFERROR(INDEX(criterios[],SMALL(IF((INDEX(criterios[],,1)=$B$3)*(INDEX(criterios[],,2)&lt;=$A$3),MATCH(ROW(criterios[Criterio]),ROW(criterios[Criterio])),""),ROWS($X$6:$X17)),3),"")</f>
        <v/>
      </c>
      <c r="C17" s="161" t="str">
        <f ca="1">_xlfn.XLOOKUP(legal[[#This Row],[Código]],criterios[codigo],criterios[Criterio],"",0,1)</f>
        <v/>
      </c>
      <c r="D17" s="93"/>
    </row>
    <row r="19" spans="2:4" x14ac:dyDescent="0.25">
      <c r="C19" s="90" t="s">
        <v>141</v>
      </c>
      <c r="D19" s="87" t="s">
        <v>145</v>
      </c>
    </row>
    <row r="20" spans="2:4" x14ac:dyDescent="0.25">
      <c r="D20" s="88" t="s">
        <v>142</v>
      </c>
    </row>
    <row r="21" spans="2:4" x14ac:dyDescent="0.25">
      <c r="D21" s="89" t="s">
        <v>143</v>
      </c>
    </row>
  </sheetData>
  <mergeCells count="2">
    <mergeCell ref="A1:C1"/>
    <mergeCell ref="A2:D2"/>
  </mergeCells>
  <conditionalFormatting sqref="D6:D17">
    <cfRule type="expression" dxfId="23" priority="1">
      <formula>AND($B6&gt;"",$D6="")</formula>
    </cfRule>
    <cfRule type="expression" dxfId="22" priority="2">
      <formula>NOT(AND($B6&gt;"",$D6&gt;""))</formula>
    </cfRule>
  </conditionalFormatting>
  <dataValidations count="1">
    <dataValidation type="list" allowBlank="1" showInputMessage="1" showErrorMessage="1" sqref="D6:D17" xr:uid="{FC8C96AD-E852-41C5-9912-7847205F2C7C}">
      <formula1>"Sim, Não"</formula1>
    </dataValidation>
  </dataValidations>
  <pageMargins left="0.511811024" right="0.511811024" top="0.78740157499999996" bottom="0.78740157499999996" header="0.31496062000000002" footer="0.31496062000000002"/>
  <tableParts count="1">
    <tablePart r:id="rId1"/>
  </tableParts>
  <extLst>
    <ext xmlns:x14="http://schemas.microsoft.com/office/spreadsheetml/2009/9/main" uri="{78C0D931-6437-407d-A8EE-F0AAD7539E65}">
      <x14:conditionalFormattings>
        <x14:conditionalFormatting xmlns:xm="http://schemas.microsoft.com/office/excel/2006/main">
          <x14:cfRule type="expression" priority="3" id="{8ED2332B-574E-4EA0-A48B-1A9C922830A3}">
            <xm:f>_xlfn.IFNA(($D6=VLOOKUP($B6,Critérios!D:G,3)),FALSE)</xm:f>
            <x14:dxf>
              <font>
                <color rgb="FFFF0000"/>
              </font>
            </x14:dxf>
          </x14:cfRule>
          <xm:sqref>D6:D17</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3F632-D1B5-4721-87D3-FC3EDC34FA94}">
  <sheetPr>
    <tabColor rgb="FF009242"/>
  </sheetPr>
  <dimension ref="A1:E12"/>
  <sheetViews>
    <sheetView workbookViewId="0">
      <selection activeCell="A2" sqref="A2:E2"/>
    </sheetView>
  </sheetViews>
  <sheetFormatPr defaultRowHeight="15" x14ac:dyDescent="0.25"/>
  <cols>
    <col min="1" max="1" width="5.85546875" style="3" customWidth="1"/>
    <col min="2" max="2" width="20.7109375" style="3" customWidth="1"/>
    <col min="3" max="3" width="22.85546875" style="3" customWidth="1"/>
    <col min="4" max="4" width="26" style="3" customWidth="1"/>
    <col min="5" max="5" width="24.140625" style="3" customWidth="1"/>
    <col min="6" max="16384" width="9.140625" style="3"/>
  </cols>
  <sheetData>
    <row r="1" spans="1:5" s="1" customFormat="1" ht="88.5" customHeight="1" x14ac:dyDescent="0.25">
      <c r="A1" s="152" t="str" cm="1">
        <f t="array" aca="1" ref="A1" ca="1">_xlfn.CONCAT(Identificação!C5," | Due Diligence | ", MID(CELL("filename",A1),FIND("]",CELL("filename",A4))+1,255))</f>
        <v>Nome do Fornecedor | Due Diligence | Resultado</v>
      </c>
      <c r="B1" s="152"/>
      <c r="C1" s="152"/>
      <c r="D1" s="152"/>
      <c r="E1" s="152"/>
    </row>
    <row r="2" spans="1:5" s="7" customFormat="1" ht="44.25" customHeight="1" x14ac:dyDescent="0.25">
      <c r="A2" s="153" t="s">
        <v>147</v>
      </c>
      <c r="B2" s="153"/>
      <c r="C2" s="153"/>
      <c r="D2" s="153"/>
      <c r="E2" s="153"/>
    </row>
    <row r="4" spans="1:5" x14ac:dyDescent="0.25">
      <c r="B4" s="70" t="s">
        <v>18</v>
      </c>
      <c r="C4" s="71" t="s">
        <v>112</v>
      </c>
      <c r="D4" s="71" t="s">
        <v>81</v>
      </c>
      <c r="E4" s="72" t="s">
        <v>111</v>
      </c>
    </row>
    <row r="5" spans="1:5" s="34" customFormat="1" ht="30" customHeight="1" x14ac:dyDescent="0.25">
      <c r="B5" s="46" t="s">
        <v>109</v>
      </c>
      <c r="C5" s="73" cm="1">
        <f t="array" aca="1" ref="C5" ca="1">SUM(_xlfn.IFNA(INDEX(overview[],_xlfn.XMATCH(criterios[codigo],overview[Código]),3)=criterios[Resposta],FALSE)*criterios[Pontuação])</f>
        <v>0</v>
      </c>
      <c r="D5" s="73" cm="1">
        <f t="array" aca="1" ref="D5" ca="1">SUM(_xlfn.IFNA(INDEX(overview[],_xlfn.XMATCH(criterios[codigo],overview[Código]),3)=criterios[Resposta],FALSE)*1)</f>
        <v>0</v>
      </c>
      <c r="E5" s="61">
        <f>SUMIF(criterios[Departamento],Table9[[#This Row],[Departamento]],criterios[Pontuação])</f>
        <v>200</v>
      </c>
    </row>
    <row r="6" spans="1:5" s="34" customFormat="1" ht="30" customHeight="1" x14ac:dyDescent="0.25">
      <c r="B6" s="46" t="s">
        <v>26</v>
      </c>
      <c r="C6" s="73" cm="1">
        <f t="array" aca="1" ref="C6" ca="1">SUM(_xlfn.IFNA(INDEX(compliance[],_xlfn.XMATCH(criterios[codigo],compliance[Código]),3)=criterios[Resposta],FALSE)*criterios[Pontuação])</f>
        <v>0</v>
      </c>
      <c r="D6" s="73" cm="1">
        <f t="array" aca="1" ref="D6" ca="1">SUM(_xlfn.IFNA(INDEX(compliance[],_xlfn.XMATCH(criterios[codigo],compliance[Código]),3)=criterios[Resposta],FALSE)*1)</f>
        <v>0</v>
      </c>
      <c r="E6" s="61">
        <f>SUMIF(criterios[Departamento],Table9[[#This Row],[Departamento]],criterios[Pontuação])</f>
        <v>750</v>
      </c>
    </row>
    <row r="7" spans="1:5" s="34" customFormat="1" ht="30.75" customHeight="1" x14ac:dyDescent="0.25">
      <c r="B7" s="46" t="s">
        <v>110</v>
      </c>
      <c r="C7" s="73" cm="1">
        <f t="array" aca="1" ref="C7" ca="1">SUM(_xlfn.IFNA(INDEX(financeiro[],_xlfn.XMATCH(criterios[codigo],financeiro[Código]),3)=criterios[Resposta],FALSE)*criterios[Pontuação])</f>
        <v>0</v>
      </c>
      <c r="D7" s="73" cm="1">
        <f t="array" aca="1" ref="D7" ca="1">SUM(_xlfn.IFNA(INDEX(financeiro[],_xlfn.XMATCH(criterios[codigo],financeiro[Código]),3)=criterios[Resposta],FALSE)*1)</f>
        <v>0</v>
      </c>
      <c r="E7" s="61">
        <f>SUMIF(criterios[Departamento],Table9[[#This Row],[Departamento]],criterios[Pontuação])</f>
        <v>400</v>
      </c>
    </row>
    <row r="8" spans="1:5" s="34" customFormat="1" ht="30" customHeight="1" x14ac:dyDescent="0.25">
      <c r="B8" s="46" t="s">
        <v>62</v>
      </c>
      <c r="C8" s="73" cm="1">
        <f t="array" aca="1" ref="C8" ca="1">SUM(_xlfn.IFNA(INDEX(legal[],_xlfn.XMATCH(criterios[codigo],legal[Código]),3)=criterios[Resposta],FALSE)*criterios[Pontuação])</f>
        <v>0</v>
      </c>
      <c r="D8" s="73" cm="1">
        <f t="array" aca="1" ref="D8" ca="1">SUM(_xlfn.IFNA(INDEX(legal[],_xlfn.XMATCH(criterios[codigo],legal[Código]),3)=criterios[Resposta],FALSE)*1)</f>
        <v>0</v>
      </c>
      <c r="E8" s="61">
        <f>SUMIF(criterios[Departamento],Table9[[#This Row],[Departamento]],criterios[Pontuação])</f>
        <v>300</v>
      </c>
    </row>
    <row r="9" spans="1:5" s="34" customFormat="1" ht="30" customHeight="1" x14ac:dyDescent="0.25">
      <c r="B9" s="74" t="s">
        <v>82</v>
      </c>
      <c r="C9" s="75">
        <f ca="1">SUBTOTAL(109,Table9[Pontução])</f>
        <v>0</v>
      </c>
      <c r="D9" s="75">
        <f ca="1">SUBTOTAL(109,Table9[Alertas])</f>
        <v>0</v>
      </c>
      <c r="E9" s="76">
        <f>SUBTOTAL(109,Table9[Máximo])</f>
        <v>1650</v>
      </c>
    </row>
    <row r="10" spans="1:5" ht="30" customHeight="1" x14ac:dyDescent="0.25">
      <c r="B10" s="28"/>
    </row>
    <row r="11" spans="1:5" s="34" customFormat="1" ht="30.75" customHeight="1" x14ac:dyDescent="0.25">
      <c r="B11" s="69" t="s">
        <v>83</v>
      </c>
      <c r="C11" s="154" t="str">
        <f ca="1">_xlfn.XLOOKUP(Table9[[#Totals],[Pontução]],nivel_resultado[Valor máximo],nivel_resultado[Nivel de Conformidade],"Erro",1)</f>
        <v>SATISFATÓRIO</v>
      </c>
      <c r="D11" s="154"/>
      <c r="E11" s="154"/>
    </row>
    <row r="12" spans="1:5" s="34" customFormat="1" ht="30" customHeight="1" x14ac:dyDescent="0.25">
      <c r="B12" s="69" t="s">
        <v>84</v>
      </c>
      <c r="C12" s="154" t="str">
        <f ca="1">_xlfn.XLOOKUP(Table9[[#Totals],[Pontução]],nivel_resultado[Valor máximo],nivel_resultado[Parecer],"Erro",1)</f>
        <v>Sem ressalva quanto a contratação</v>
      </c>
      <c r="D12" s="154"/>
      <c r="E12" s="154"/>
    </row>
  </sheetData>
  <mergeCells count="4">
    <mergeCell ref="A1:E1"/>
    <mergeCell ref="A2:E2"/>
    <mergeCell ref="C11:E11"/>
    <mergeCell ref="C12:E12"/>
  </mergeCells>
  <conditionalFormatting sqref="C11:E11">
    <cfRule type="cellIs" dxfId="20" priority="1" operator="equal">
      <formula>"INSATISFATÓRIO"</formula>
    </cfRule>
    <cfRule type="cellIs" dxfId="19" priority="2" operator="equal">
      <formula>"PONTO DE ATENÇÃO"</formula>
    </cfRule>
    <cfRule type="cellIs" dxfId="18" priority="3" operator="equal">
      <formula>"SATISFATÓRIO"</formula>
    </cfRule>
  </conditionalFormatting>
  <pageMargins left="0.7" right="0.7" top="0.75" bottom="0.75" header="0.3" footer="0.3"/>
  <drawing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6EB10-EF5F-4E18-BAF5-1380315FFB4C}">
  <sheetPr>
    <tabColor rgb="FF7030A0"/>
  </sheetPr>
  <dimension ref="A1:F10"/>
  <sheetViews>
    <sheetView workbookViewId="0">
      <selection activeCell="A2" sqref="A2:F2"/>
    </sheetView>
  </sheetViews>
  <sheetFormatPr defaultRowHeight="15" x14ac:dyDescent="0.25"/>
  <cols>
    <col min="1" max="1" width="5.7109375" style="3" customWidth="1"/>
    <col min="2" max="2" width="10.42578125" style="3" customWidth="1"/>
    <col min="3" max="3" width="95.7109375" style="3" bestFit="1" customWidth="1"/>
    <col min="4" max="4" width="12" style="3" customWidth="1"/>
    <col min="5" max="5" width="13.28515625" style="3" customWidth="1"/>
    <col min="6" max="16384" width="9.140625" style="3"/>
  </cols>
  <sheetData>
    <row r="1" spans="1:6" s="8" customFormat="1" ht="88.5" customHeight="1" x14ac:dyDescent="0.25">
      <c r="A1" s="155" t="str" cm="1">
        <f t="array" aca="1" ref="A1" ca="1">_xlfn.CONCAT( "Due Diligence | ", MID(CELL("filename",A1),FIND("]",CELL("filename",B4))+1,255))</f>
        <v>Due Diligence | Verificação</v>
      </c>
      <c r="B1" s="155"/>
      <c r="C1" s="155"/>
      <c r="D1" s="155"/>
      <c r="E1" s="155"/>
      <c r="F1" s="155"/>
    </row>
    <row r="2" spans="1:6" s="43" customFormat="1" ht="44.25" customHeight="1" x14ac:dyDescent="0.25">
      <c r="A2" s="156" t="s">
        <v>127</v>
      </c>
      <c r="B2" s="156"/>
      <c r="C2" s="156"/>
      <c r="D2" s="156"/>
      <c r="E2" s="156"/>
      <c r="F2" s="156"/>
    </row>
    <row r="4" spans="1:6" ht="30" customHeight="1" x14ac:dyDescent="0.25">
      <c r="B4" s="49" t="s">
        <v>122</v>
      </c>
      <c r="C4" s="48" t="s">
        <v>123</v>
      </c>
      <c r="D4" s="48" t="s">
        <v>15</v>
      </c>
      <c r="E4" s="50" t="s">
        <v>128</v>
      </c>
    </row>
    <row r="5" spans="1:6" x14ac:dyDescent="0.25">
      <c r="B5" s="113" t="s">
        <v>71</v>
      </c>
      <c r="C5" s="52" t="s">
        <v>72</v>
      </c>
      <c r="D5" s="51" t="s">
        <v>29</v>
      </c>
      <c r="E5" s="61">
        <v>4</v>
      </c>
    </row>
    <row r="6" spans="1:6" x14ac:dyDescent="0.25">
      <c r="B6" s="113" t="s">
        <v>73</v>
      </c>
      <c r="C6" s="52" t="s">
        <v>74</v>
      </c>
      <c r="D6" s="51" t="s">
        <v>29</v>
      </c>
      <c r="E6" s="61">
        <v>4</v>
      </c>
    </row>
    <row r="7" spans="1:6" x14ac:dyDescent="0.25">
      <c r="B7" s="113" t="s">
        <v>75</v>
      </c>
      <c r="C7" s="52" t="s">
        <v>76</v>
      </c>
      <c r="D7" s="51" t="s">
        <v>29</v>
      </c>
      <c r="E7" s="61">
        <v>4</v>
      </c>
    </row>
    <row r="8" spans="1:6" x14ac:dyDescent="0.25">
      <c r="B8" s="113" t="s">
        <v>77</v>
      </c>
      <c r="C8" s="52" t="s">
        <v>78</v>
      </c>
      <c r="D8" s="51" t="s">
        <v>29</v>
      </c>
      <c r="E8" s="61">
        <v>3</v>
      </c>
    </row>
    <row r="9" spans="1:6" ht="30" x14ac:dyDescent="0.25">
      <c r="B9" s="114" t="s">
        <v>79</v>
      </c>
      <c r="C9" s="66" t="s">
        <v>80</v>
      </c>
      <c r="D9" s="53" t="s">
        <v>29</v>
      </c>
      <c r="E9" s="67">
        <v>3</v>
      </c>
    </row>
    <row r="10" spans="1:6" x14ac:dyDescent="0.25">
      <c r="E10" s="68"/>
    </row>
  </sheetData>
  <mergeCells count="2">
    <mergeCell ref="A1:F1"/>
    <mergeCell ref="A2:F2"/>
  </mergeCells>
  <conditionalFormatting sqref="B5:B9">
    <cfRule type="duplicateValues" dxfId="17" priority="22"/>
  </conditionalFormatting>
  <pageMargins left="0.511811024" right="0.511811024" top="0.78740157499999996" bottom="0.78740157499999996" header="0.31496062000000002" footer="0.31496062000000002"/>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590C1-37BC-4C5A-89E7-AA6AE240F540}">
  <sheetPr>
    <tabColor rgb="FF7030A0"/>
  </sheetPr>
  <dimension ref="A1:G28"/>
  <sheetViews>
    <sheetView workbookViewId="0">
      <selection activeCell="A2" sqref="A2:F2"/>
    </sheetView>
  </sheetViews>
  <sheetFormatPr defaultRowHeight="15" x14ac:dyDescent="0.25"/>
  <cols>
    <col min="1" max="1" width="5.7109375" style="3" customWidth="1"/>
    <col min="2" max="2" width="18.5703125" style="29" bestFit="1" customWidth="1"/>
    <col min="3" max="3" width="9.85546875" style="3" customWidth="1"/>
    <col min="4" max="4" width="10.42578125" style="3" customWidth="1"/>
    <col min="5" max="5" width="95.7109375" style="3" bestFit="1" customWidth="1"/>
    <col min="6" max="6" width="12" style="3" customWidth="1"/>
    <col min="7" max="7" width="15.7109375" style="3" customWidth="1"/>
    <col min="8" max="16384" width="9.140625" style="3"/>
  </cols>
  <sheetData>
    <row r="1" spans="1:7" s="8" customFormat="1" ht="88.5" customHeight="1" x14ac:dyDescent="0.25">
      <c r="A1" s="155" t="str" cm="1">
        <f t="array" aca="1" ref="A1" ca="1">_xlfn.CONCAT("Due Diligence | ", MID(CELL("filename",A1),FIND("]",CELL("filename",B4))+1,255))</f>
        <v>Due Diligence | Critérios</v>
      </c>
      <c r="B1" s="155"/>
      <c r="C1" s="155"/>
      <c r="D1" s="155"/>
      <c r="E1" s="155"/>
      <c r="F1" s="155"/>
    </row>
    <row r="2" spans="1:7" s="43" customFormat="1" ht="44.25" customHeight="1" x14ac:dyDescent="0.25">
      <c r="A2" s="156" t="s">
        <v>125</v>
      </c>
      <c r="B2" s="156"/>
      <c r="C2" s="156"/>
      <c r="D2" s="156"/>
      <c r="E2" s="156"/>
      <c r="F2" s="156"/>
    </row>
    <row r="4" spans="1:7" s="34" customFormat="1" ht="30" customHeight="1" x14ac:dyDescent="0.25">
      <c r="B4" s="49" t="s">
        <v>18</v>
      </c>
      <c r="C4" s="47" t="s">
        <v>128</v>
      </c>
      <c r="D4" s="48" t="s">
        <v>14</v>
      </c>
      <c r="E4" s="48" t="s">
        <v>20</v>
      </c>
      <c r="F4" s="143" t="s">
        <v>15</v>
      </c>
      <c r="G4" s="50" t="s">
        <v>129</v>
      </c>
    </row>
    <row r="5" spans="1:7" x14ac:dyDescent="0.25">
      <c r="B5" s="127" t="s">
        <v>109</v>
      </c>
      <c r="C5" s="94">
        <v>1</v>
      </c>
      <c r="D5" s="94" t="s">
        <v>21</v>
      </c>
      <c r="E5" s="95" t="s">
        <v>22</v>
      </c>
      <c r="F5" s="94" t="s">
        <v>23</v>
      </c>
      <c r="G5" s="96">
        <v>100</v>
      </c>
    </row>
    <row r="6" spans="1:7" ht="30" x14ac:dyDescent="0.25">
      <c r="B6" s="127" t="s">
        <v>109</v>
      </c>
      <c r="C6" s="94">
        <v>1</v>
      </c>
      <c r="D6" s="94" t="s">
        <v>24</v>
      </c>
      <c r="E6" s="97" t="s">
        <v>25</v>
      </c>
      <c r="F6" s="94" t="s">
        <v>23</v>
      </c>
      <c r="G6" s="96">
        <v>100</v>
      </c>
    </row>
    <row r="7" spans="1:7" ht="30" x14ac:dyDescent="0.25">
      <c r="B7" s="128" t="s">
        <v>26</v>
      </c>
      <c r="C7" s="98">
        <v>1</v>
      </c>
      <c r="D7" s="98" t="s">
        <v>27</v>
      </c>
      <c r="E7" s="99" t="s">
        <v>28</v>
      </c>
      <c r="F7" s="98" t="s">
        <v>29</v>
      </c>
      <c r="G7" s="100">
        <v>100</v>
      </c>
    </row>
    <row r="8" spans="1:7" x14ac:dyDescent="0.25">
      <c r="B8" s="128" t="s">
        <v>26</v>
      </c>
      <c r="C8" s="98">
        <v>1</v>
      </c>
      <c r="D8" s="98" t="s">
        <v>30</v>
      </c>
      <c r="E8" s="101" t="s">
        <v>31</v>
      </c>
      <c r="F8" s="98" t="s">
        <v>29</v>
      </c>
      <c r="G8" s="100">
        <v>100</v>
      </c>
    </row>
    <row r="9" spans="1:7" ht="30" x14ac:dyDescent="0.25">
      <c r="B9" s="128" t="s">
        <v>26</v>
      </c>
      <c r="C9" s="98">
        <v>1</v>
      </c>
      <c r="D9" s="98" t="s">
        <v>32</v>
      </c>
      <c r="E9" s="99" t="s">
        <v>33</v>
      </c>
      <c r="F9" s="98" t="s">
        <v>29</v>
      </c>
      <c r="G9" s="100">
        <v>100</v>
      </c>
    </row>
    <row r="10" spans="1:7" x14ac:dyDescent="0.25">
      <c r="B10" s="128" t="s">
        <v>26</v>
      </c>
      <c r="C10" s="98">
        <v>1</v>
      </c>
      <c r="D10" s="98" t="s">
        <v>34</v>
      </c>
      <c r="E10" s="101" t="s">
        <v>35</v>
      </c>
      <c r="F10" s="98" t="s">
        <v>29</v>
      </c>
      <c r="G10" s="100">
        <v>50</v>
      </c>
    </row>
    <row r="11" spans="1:7" x14ac:dyDescent="0.25">
      <c r="B11" s="128" t="s">
        <v>26</v>
      </c>
      <c r="C11" s="98">
        <v>1</v>
      </c>
      <c r="D11" s="98" t="s">
        <v>36</v>
      </c>
      <c r="E11" s="101" t="s">
        <v>37</v>
      </c>
      <c r="F11" s="98" t="s">
        <v>29</v>
      </c>
      <c r="G11" s="100">
        <v>50</v>
      </c>
    </row>
    <row r="12" spans="1:7" ht="30" x14ac:dyDescent="0.25">
      <c r="B12" s="128" t="s">
        <v>26</v>
      </c>
      <c r="C12" s="98">
        <v>1</v>
      </c>
      <c r="D12" s="98" t="s">
        <v>38</v>
      </c>
      <c r="E12" s="99" t="s">
        <v>39</v>
      </c>
      <c r="F12" s="98" t="s">
        <v>29</v>
      </c>
      <c r="G12" s="100">
        <v>50</v>
      </c>
    </row>
    <row r="13" spans="1:7" x14ac:dyDescent="0.25">
      <c r="B13" s="128" t="s">
        <v>26</v>
      </c>
      <c r="C13" s="98">
        <v>1</v>
      </c>
      <c r="D13" s="98" t="s">
        <v>40</v>
      </c>
      <c r="E13" s="101" t="s">
        <v>41</v>
      </c>
      <c r="F13" s="98" t="s">
        <v>29</v>
      </c>
      <c r="G13" s="100">
        <v>50</v>
      </c>
    </row>
    <row r="14" spans="1:7" ht="30" x14ac:dyDescent="0.25">
      <c r="B14" s="128" t="s">
        <v>26</v>
      </c>
      <c r="C14" s="98">
        <v>1</v>
      </c>
      <c r="D14" s="98" t="s">
        <v>42</v>
      </c>
      <c r="E14" s="99" t="s">
        <v>43</v>
      </c>
      <c r="F14" s="98" t="s">
        <v>29</v>
      </c>
      <c r="G14" s="100">
        <v>100</v>
      </c>
    </row>
    <row r="15" spans="1:7" x14ac:dyDescent="0.25">
      <c r="B15" s="128" t="s">
        <v>26</v>
      </c>
      <c r="C15" s="98">
        <v>1</v>
      </c>
      <c r="D15" s="98" t="s">
        <v>44</v>
      </c>
      <c r="E15" s="101" t="s">
        <v>45</v>
      </c>
      <c r="F15" s="98" t="s">
        <v>29</v>
      </c>
      <c r="G15" s="100">
        <v>50</v>
      </c>
    </row>
    <row r="16" spans="1:7" x14ac:dyDescent="0.25">
      <c r="B16" s="128" t="s">
        <v>26</v>
      </c>
      <c r="C16" s="98">
        <v>4</v>
      </c>
      <c r="D16" s="98" t="s">
        <v>46</v>
      </c>
      <c r="E16" s="102" t="s">
        <v>47</v>
      </c>
      <c r="F16" s="98" t="s">
        <v>23</v>
      </c>
      <c r="G16" s="100">
        <v>50</v>
      </c>
    </row>
    <row r="17" spans="2:7" x14ac:dyDescent="0.25">
      <c r="B17" s="128" t="s">
        <v>26</v>
      </c>
      <c r="C17" s="98">
        <v>4</v>
      </c>
      <c r="D17" s="98" t="s">
        <v>48</v>
      </c>
      <c r="E17" s="102" t="s">
        <v>49</v>
      </c>
      <c r="F17" s="98" t="s">
        <v>23</v>
      </c>
      <c r="G17" s="100">
        <v>50</v>
      </c>
    </row>
    <row r="18" spans="2:7" x14ac:dyDescent="0.25">
      <c r="B18" s="129" t="s">
        <v>110</v>
      </c>
      <c r="C18" s="103">
        <v>3</v>
      </c>
      <c r="D18" s="103" t="s">
        <v>50</v>
      </c>
      <c r="E18" s="104" t="s">
        <v>51</v>
      </c>
      <c r="F18" s="103" t="s">
        <v>23</v>
      </c>
      <c r="G18" s="105">
        <v>50</v>
      </c>
    </row>
    <row r="19" spans="2:7" x14ac:dyDescent="0.25">
      <c r="B19" s="129" t="s">
        <v>110</v>
      </c>
      <c r="C19" s="103">
        <v>2</v>
      </c>
      <c r="D19" s="103" t="s">
        <v>52</v>
      </c>
      <c r="E19" s="106" t="s">
        <v>53</v>
      </c>
      <c r="F19" s="103" t="s">
        <v>23</v>
      </c>
      <c r="G19" s="105">
        <v>50</v>
      </c>
    </row>
    <row r="20" spans="2:7" ht="30" x14ac:dyDescent="0.25">
      <c r="B20" s="129" t="s">
        <v>110</v>
      </c>
      <c r="C20" s="103">
        <v>2</v>
      </c>
      <c r="D20" s="103" t="s">
        <v>54</v>
      </c>
      <c r="E20" s="106" t="s">
        <v>55</v>
      </c>
      <c r="F20" s="103" t="s">
        <v>29</v>
      </c>
      <c r="G20" s="105">
        <v>50</v>
      </c>
    </row>
    <row r="21" spans="2:7" x14ac:dyDescent="0.25">
      <c r="B21" s="129" t="s">
        <v>110</v>
      </c>
      <c r="C21" s="103">
        <v>3</v>
      </c>
      <c r="D21" s="103" t="s">
        <v>56</v>
      </c>
      <c r="E21" s="106" t="s">
        <v>57</v>
      </c>
      <c r="F21" s="103" t="s">
        <v>29</v>
      </c>
      <c r="G21" s="105">
        <v>50</v>
      </c>
    </row>
    <row r="22" spans="2:7" ht="30" x14ac:dyDescent="0.25">
      <c r="B22" s="129" t="s">
        <v>110</v>
      </c>
      <c r="C22" s="103">
        <v>2</v>
      </c>
      <c r="D22" s="103" t="s">
        <v>58</v>
      </c>
      <c r="E22" s="106" t="s">
        <v>59</v>
      </c>
      <c r="F22" s="103" t="s">
        <v>29</v>
      </c>
      <c r="G22" s="105">
        <v>100</v>
      </c>
    </row>
    <row r="23" spans="2:7" x14ac:dyDescent="0.25">
      <c r="B23" s="129" t="s">
        <v>110</v>
      </c>
      <c r="C23" s="103">
        <v>3</v>
      </c>
      <c r="D23" s="103" t="s">
        <v>60</v>
      </c>
      <c r="E23" s="106" t="s">
        <v>61</v>
      </c>
      <c r="F23" s="103" t="s">
        <v>29</v>
      </c>
      <c r="G23" s="105">
        <v>100</v>
      </c>
    </row>
    <row r="24" spans="2:7" x14ac:dyDescent="0.25">
      <c r="B24" s="130" t="s">
        <v>62</v>
      </c>
      <c r="C24" s="107">
        <v>2</v>
      </c>
      <c r="D24" s="107" t="s">
        <v>63</v>
      </c>
      <c r="E24" s="108" t="s">
        <v>64</v>
      </c>
      <c r="F24" s="107" t="s">
        <v>23</v>
      </c>
      <c r="G24" s="109">
        <v>100</v>
      </c>
    </row>
    <row r="25" spans="2:7" x14ac:dyDescent="0.25">
      <c r="B25" s="130" t="s">
        <v>62</v>
      </c>
      <c r="C25" s="107">
        <v>2</v>
      </c>
      <c r="D25" s="107" t="s">
        <v>65</v>
      </c>
      <c r="E25" s="108" t="s">
        <v>66</v>
      </c>
      <c r="F25" s="107" t="s">
        <v>23</v>
      </c>
      <c r="G25" s="109">
        <v>50</v>
      </c>
    </row>
    <row r="26" spans="2:7" x14ac:dyDescent="0.25">
      <c r="B26" s="130" t="s">
        <v>62</v>
      </c>
      <c r="C26" s="107">
        <v>2</v>
      </c>
      <c r="D26" s="107" t="s">
        <v>67</v>
      </c>
      <c r="E26" s="108" t="s">
        <v>68</v>
      </c>
      <c r="F26" s="107" t="s">
        <v>23</v>
      </c>
      <c r="G26" s="109">
        <v>100</v>
      </c>
    </row>
    <row r="27" spans="2:7" ht="30" x14ac:dyDescent="0.25">
      <c r="B27" s="131" t="s">
        <v>62</v>
      </c>
      <c r="C27" s="110">
        <v>2</v>
      </c>
      <c r="D27" s="110" t="s">
        <v>69</v>
      </c>
      <c r="E27" s="111" t="s">
        <v>70</v>
      </c>
      <c r="F27" s="110" t="s">
        <v>23</v>
      </c>
      <c r="G27" s="112">
        <v>50</v>
      </c>
    </row>
    <row r="28" spans="2:7" x14ac:dyDescent="0.25">
      <c r="G28" s="68"/>
    </row>
  </sheetData>
  <mergeCells count="2">
    <mergeCell ref="A1:F1"/>
    <mergeCell ref="A2:F2"/>
  </mergeCells>
  <conditionalFormatting sqref="D5:D27">
    <cfRule type="duplicateValues" dxfId="16" priority="1"/>
  </conditionalFormatting>
  <pageMargins left="0.511811024" right="0.511811024" top="0.78740157499999996" bottom="0.78740157499999996" header="0.31496062000000002" footer="0.31496062000000002"/>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32EAB-CA79-483B-AADC-2B239ACA40F5}">
  <sheetPr>
    <tabColor rgb="FF7030A0"/>
  </sheetPr>
  <dimension ref="A1:F37"/>
  <sheetViews>
    <sheetView workbookViewId="0">
      <selection activeCell="I15" sqref="I15"/>
    </sheetView>
  </sheetViews>
  <sheetFormatPr defaultRowHeight="15" x14ac:dyDescent="0.25"/>
  <cols>
    <col min="1" max="1" width="5.7109375" style="3" customWidth="1"/>
    <col min="2" max="2" width="25.7109375" style="3" customWidth="1"/>
    <col min="3" max="3" width="27" style="3" customWidth="1"/>
    <col min="4" max="4" width="38.42578125" style="3" customWidth="1"/>
    <col min="5" max="16384" width="9.140625" style="3"/>
  </cols>
  <sheetData>
    <row r="1" spans="1:6" s="8" customFormat="1" ht="88.5" customHeight="1" x14ac:dyDescent="0.25">
      <c r="A1" s="155" t="str" cm="1">
        <f t="array" aca="1" ref="A1" ca="1">_xlfn.CONCAT("Due Diligence | ", MID(CELL("filename",A1),FIND("]",CELL("filename",B4))+1,255))</f>
        <v>Due Diligence | Parâmetros</v>
      </c>
      <c r="B1" s="155"/>
      <c r="C1" s="155"/>
      <c r="D1" s="155"/>
      <c r="E1" s="155"/>
      <c r="F1" s="155"/>
    </row>
    <row r="2" spans="1:6" s="43" customFormat="1" ht="44.25" customHeight="1" x14ac:dyDescent="0.25">
      <c r="A2" s="156" t="s">
        <v>126</v>
      </c>
      <c r="B2" s="156"/>
      <c r="C2" s="156"/>
      <c r="D2" s="156"/>
      <c r="E2" s="156"/>
      <c r="F2" s="156"/>
    </row>
    <row r="4" spans="1:6" ht="30" customHeight="1" x14ac:dyDescent="0.25">
      <c r="B4" s="49" t="s">
        <v>19</v>
      </c>
      <c r="C4" s="64" t="s">
        <v>85</v>
      </c>
    </row>
    <row r="5" spans="1:6" x14ac:dyDescent="0.25">
      <c r="B5" s="54">
        <v>1</v>
      </c>
      <c r="C5" s="120" t="s">
        <v>86</v>
      </c>
    </row>
    <row r="6" spans="1:6" x14ac:dyDescent="0.25">
      <c r="B6" s="54">
        <v>2</v>
      </c>
      <c r="C6" s="121" t="s">
        <v>87</v>
      </c>
    </row>
    <row r="7" spans="1:6" x14ac:dyDescent="0.25">
      <c r="B7" s="54">
        <v>3</v>
      </c>
      <c r="C7" s="122" t="s">
        <v>88</v>
      </c>
    </row>
    <row r="8" spans="1:6" x14ac:dyDescent="0.25">
      <c r="B8" s="54">
        <v>4</v>
      </c>
      <c r="C8" s="123" t="s">
        <v>16</v>
      </c>
    </row>
    <row r="11" spans="1:6" ht="30.75" customHeight="1" x14ac:dyDescent="0.25">
      <c r="B11" s="49" t="s">
        <v>89</v>
      </c>
      <c r="C11" s="65" t="s">
        <v>90</v>
      </c>
      <c r="D11" s="64" t="s">
        <v>84</v>
      </c>
    </row>
    <row r="12" spans="1:6" x14ac:dyDescent="0.25">
      <c r="B12" s="157">
        <v>49</v>
      </c>
      <c r="C12" s="124" t="s">
        <v>91</v>
      </c>
      <c r="D12" s="118" t="s">
        <v>92</v>
      </c>
    </row>
    <row r="13" spans="1:6" x14ac:dyDescent="0.25">
      <c r="B13" s="157">
        <v>99</v>
      </c>
      <c r="C13" s="125" t="s">
        <v>93</v>
      </c>
      <c r="D13" s="118" t="s">
        <v>94</v>
      </c>
    </row>
    <row r="14" spans="1:6" x14ac:dyDescent="0.25">
      <c r="B14" s="158">
        <v>99999999999</v>
      </c>
      <c r="C14" s="126" t="s">
        <v>95</v>
      </c>
      <c r="D14" s="119" t="s">
        <v>96</v>
      </c>
    </row>
    <row r="17" spans="2:4" ht="30" customHeight="1" x14ac:dyDescent="0.25">
      <c r="B17" s="49" t="s">
        <v>130</v>
      </c>
      <c r="C17" s="65" t="s">
        <v>131</v>
      </c>
      <c r="D17" s="64" t="s">
        <v>128</v>
      </c>
    </row>
    <row r="18" spans="2:4" x14ac:dyDescent="0.25">
      <c r="B18" s="55">
        <v>50000</v>
      </c>
      <c r="C18" s="56">
        <v>500000</v>
      </c>
      <c r="D18" s="116">
        <v>1</v>
      </c>
    </row>
    <row r="19" spans="2:4" x14ac:dyDescent="0.25">
      <c r="B19" s="55">
        <v>200000</v>
      </c>
      <c r="C19" s="56">
        <v>1000000</v>
      </c>
      <c r="D19" s="116">
        <v>2</v>
      </c>
    </row>
    <row r="20" spans="2:4" x14ac:dyDescent="0.25">
      <c r="B20" s="57">
        <v>99999999999</v>
      </c>
      <c r="C20" s="58">
        <v>99999999999</v>
      </c>
      <c r="D20" s="117">
        <v>3</v>
      </c>
    </row>
    <row r="23" spans="2:4" ht="30" customHeight="1" x14ac:dyDescent="0.25">
      <c r="B23" s="49" t="s">
        <v>97</v>
      </c>
      <c r="C23" s="64" t="s">
        <v>128</v>
      </c>
    </row>
    <row r="24" spans="2:4" x14ac:dyDescent="0.25">
      <c r="B24" s="59" t="s">
        <v>98</v>
      </c>
      <c r="C24" s="115">
        <v>3</v>
      </c>
    </row>
    <row r="25" spans="2:4" ht="75" x14ac:dyDescent="0.25">
      <c r="B25" s="59" t="s">
        <v>80</v>
      </c>
      <c r="C25" s="115">
        <v>3</v>
      </c>
    </row>
    <row r="26" spans="2:4" x14ac:dyDescent="0.25">
      <c r="B26" s="59" t="s">
        <v>99</v>
      </c>
      <c r="C26" s="115">
        <v>3</v>
      </c>
    </row>
    <row r="27" spans="2:4" x14ac:dyDescent="0.25">
      <c r="B27" s="59" t="s">
        <v>100</v>
      </c>
      <c r="C27" s="115">
        <v>3</v>
      </c>
    </row>
    <row r="28" spans="2:4" x14ac:dyDescent="0.25">
      <c r="B28" s="59" t="s">
        <v>101</v>
      </c>
      <c r="C28" s="115">
        <v>3</v>
      </c>
    </row>
    <row r="29" spans="2:4" x14ac:dyDescent="0.25">
      <c r="B29" s="59" t="s">
        <v>102</v>
      </c>
      <c r="C29" s="115">
        <v>3</v>
      </c>
    </row>
    <row r="30" spans="2:4" x14ac:dyDescent="0.25">
      <c r="B30" s="59" t="s">
        <v>103</v>
      </c>
      <c r="C30" s="115">
        <v>3</v>
      </c>
    </row>
    <row r="31" spans="2:4" x14ac:dyDescent="0.25">
      <c r="B31" s="59" t="s">
        <v>104</v>
      </c>
      <c r="C31" s="115">
        <v>3</v>
      </c>
    </row>
    <row r="32" spans="2:4" x14ac:dyDescent="0.25">
      <c r="B32" s="59" t="s">
        <v>9</v>
      </c>
      <c r="C32" s="115">
        <v>1</v>
      </c>
    </row>
    <row r="33" spans="2:3" x14ac:dyDescent="0.25">
      <c r="B33" s="45"/>
      <c r="C33" s="62"/>
    </row>
    <row r="34" spans="2:3" x14ac:dyDescent="0.25">
      <c r="B34" s="45"/>
      <c r="C34" s="62"/>
    </row>
    <row r="35" spans="2:3" x14ac:dyDescent="0.25">
      <c r="B35" s="45"/>
      <c r="C35" s="62"/>
    </row>
    <row r="36" spans="2:3" x14ac:dyDescent="0.25">
      <c r="B36" s="45"/>
      <c r="C36" s="62"/>
    </row>
    <row r="37" spans="2:3" x14ac:dyDescent="0.25">
      <c r="B37" s="60"/>
      <c r="C37" s="63"/>
    </row>
  </sheetData>
  <mergeCells count="2">
    <mergeCell ref="A1:F1"/>
    <mergeCell ref="A2:F2"/>
  </mergeCells>
  <pageMargins left="0.511811024" right="0.511811024" top="0.78740157499999996" bottom="0.78740157499999996" header="0.31496062000000002" footer="0.31496062000000002"/>
  <pageSetup paperSize="9" orientation="portrait" r:id="rId1"/>
  <tableParts count="4">
    <tablePart r:id="rId2"/>
    <tablePart r:id="rId3"/>
    <tablePart r:id="rId4"/>
    <tablePart r:id="rId5"/>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14967B36F23904387FE8882DDE964B5" ma:contentTypeVersion="11" ma:contentTypeDescription="Crie um novo documento." ma:contentTypeScope="" ma:versionID="026d632a14ed842533dd81404807c191">
  <xsd:schema xmlns:xsd="http://www.w3.org/2001/XMLSchema" xmlns:xs="http://www.w3.org/2001/XMLSchema" xmlns:p="http://schemas.microsoft.com/office/2006/metadata/properties" xmlns:ns2="b281f1cb-14c2-4cc4-83ff-e40978974d5d" xmlns:ns3="f40620f6-6cfe-41d8-b903-835e00a024f0" targetNamespace="http://schemas.microsoft.com/office/2006/metadata/properties" ma:root="true" ma:fieldsID="1accda96d6d0d80560d17f7245d6382a" ns2:_="" ns3:_="">
    <xsd:import namespace="b281f1cb-14c2-4cc4-83ff-e40978974d5d"/>
    <xsd:import namespace="f40620f6-6cfe-41d8-b903-835e00a024f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81f1cb-14c2-4cc4-83ff-e40978974d5d" elementFormDefault="qualified">
    <xsd:import namespace="http://schemas.microsoft.com/office/2006/documentManagement/types"/>
    <xsd:import namespace="http://schemas.microsoft.com/office/infopath/2007/PartnerControls"/>
    <xsd:element name="SharedWithUsers" ma:index="8" nillable="true" ma:displayName="Compartilhado com"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hes de Compartilhado Com"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40620f6-6cfe-41d8-b903-835e00a024f0"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AF3ACA7-646F-4149-8E8B-C698743D3D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81f1cb-14c2-4cc4-83ff-e40978974d5d"/>
    <ds:schemaRef ds:uri="f40620f6-6cfe-41d8-b903-835e00a024f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2E4EE6E-5A6C-483C-85DA-D99CC8A98812}">
  <ds:schemaRefs>
    <ds:schemaRef ds:uri="http://schemas.microsoft.com/sharepoint/v3/contenttype/forms"/>
  </ds:schemaRefs>
</ds:datastoreItem>
</file>

<file path=customXml/itemProps3.xml><?xml version="1.0" encoding="utf-8"?>
<ds:datastoreItem xmlns:ds="http://schemas.openxmlformats.org/officeDocument/2006/customXml" ds:itemID="{F97CB2AD-85C2-4C5E-98A0-0231BA915A71}">
  <ds:schemaRefs>
    <ds:schemaRef ds:uri="http://purl.org/dc/dcmitype/"/>
    <ds:schemaRef ds:uri="http://purl.org/dc/elements/1.1/"/>
    <ds:schemaRef ds:uri="http://schemas.microsoft.com/office/2006/documentManagement/types"/>
    <ds:schemaRef ds:uri="f40620f6-6cfe-41d8-b903-835e00a024f0"/>
    <ds:schemaRef ds:uri="http://purl.org/dc/terms/"/>
    <ds:schemaRef ds:uri="http://www.w3.org/XML/1998/namespace"/>
    <ds:schemaRef ds:uri="b281f1cb-14c2-4cc4-83ff-e40978974d5d"/>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6</vt:i4>
      </vt:variant>
    </vt:vector>
  </HeadingPairs>
  <TitlesOfParts>
    <vt:vector size="17" baseType="lpstr">
      <vt:lpstr>Introdução </vt:lpstr>
      <vt:lpstr>Identificação</vt:lpstr>
      <vt:lpstr>Classificação</vt:lpstr>
      <vt:lpstr>Compras</vt:lpstr>
      <vt:lpstr>Compliance</vt:lpstr>
      <vt:lpstr>Financeiro</vt:lpstr>
      <vt:lpstr>Legal</vt:lpstr>
      <vt:lpstr>Resultado</vt:lpstr>
      <vt:lpstr>Verificação</vt:lpstr>
      <vt:lpstr>Critérios</vt:lpstr>
      <vt:lpstr>Parâmetros</vt:lpstr>
      <vt:lpstr>'Compliance'!resultado</vt:lpstr>
      <vt:lpstr>Financeiro!resultado</vt:lpstr>
      <vt:lpstr>Identificação!resultado</vt:lpstr>
      <vt:lpstr>'Legal'!resultado</vt:lpstr>
      <vt:lpstr>Verificação!resultado</vt:lpstr>
      <vt:lpstr>resultado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Natasha</dc:creator>
  <cp:keywords/>
  <dc:description/>
  <cp:lastModifiedBy>Gustavo deslandes</cp:lastModifiedBy>
  <cp:revision/>
  <dcterms:created xsi:type="dcterms:W3CDTF">2020-07-09T13:42:00Z</dcterms:created>
  <dcterms:modified xsi:type="dcterms:W3CDTF">2020-12-02T20:44:44Z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0x010100D14967B36F23904387FE8882DDE964B5</vt:lpwstr>
  </property>
</Properties>
</file>